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1\Desktop\Frank Refsland privat\Speider\Årsmøte 2022\Årsmøte 2023\"/>
    </mc:Choice>
  </mc:AlternateContent>
  <xr:revisionPtr revIDLastSave="0" documentId="8_{452916D9-31D5-4E45-A9A8-8888BC696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sjett -23" sheetId="2" r:id="rId1"/>
    <sheet name="Budsjettdetaljer" sheetId="1" r:id="rId2"/>
  </sheets>
  <calcPr calcId="191029"/>
</workbook>
</file>

<file path=xl/calcChain.xml><?xml version="1.0" encoding="utf-8"?>
<calcChain xmlns="http://schemas.openxmlformats.org/spreadsheetml/2006/main">
  <c r="F52" i="2" l="1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K12" i="2"/>
  <c r="K11" i="2"/>
  <c r="J11" i="2"/>
  <c r="F23" i="2"/>
  <c r="F22" i="2"/>
  <c r="F21" i="2"/>
  <c r="F20" i="2"/>
  <c r="F19" i="2"/>
  <c r="F18" i="2"/>
  <c r="F17" i="2"/>
  <c r="F16" i="2"/>
  <c r="F15" i="2"/>
  <c r="F14" i="2"/>
  <c r="F13" i="2"/>
  <c r="F12" i="2"/>
  <c r="B47" i="2"/>
  <c r="B24" i="2"/>
  <c r="J12" i="2"/>
  <c r="D11" i="2"/>
  <c r="F11" i="2" s="1"/>
  <c r="L8" i="2"/>
  <c r="K8" i="2"/>
  <c r="J8" i="2"/>
  <c r="B45" i="1"/>
  <c r="B47" i="1" s="1"/>
  <c r="B24" i="1"/>
  <c r="J47" i="1"/>
  <c r="J49" i="1" s="1"/>
  <c r="J54" i="1" s="1"/>
  <c r="J24" i="1"/>
  <c r="N12" i="1"/>
  <c r="N11" i="1"/>
  <c r="M12" i="1"/>
  <c r="M11" i="1"/>
  <c r="O13" i="1"/>
  <c r="H52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3" i="1"/>
  <c r="H21" i="1"/>
  <c r="H20" i="1"/>
  <c r="H19" i="1"/>
  <c r="H18" i="1"/>
  <c r="H17" i="1"/>
  <c r="H16" i="1"/>
  <c r="H14" i="1"/>
  <c r="H13" i="1"/>
  <c r="H12" i="1"/>
  <c r="F47" i="1"/>
  <c r="F24" i="1"/>
  <c r="F45" i="2" l="1"/>
  <c r="F47" i="2" s="1"/>
  <c r="F24" i="2"/>
  <c r="B49" i="2"/>
  <c r="B54" i="2" s="1"/>
  <c r="J13" i="2"/>
  <c r="J16" i="2" s="1"/>
  <c r="K13" i="2"/>
  <c r="K16" i="2" s="1"/>
  <c r="B49" i="1"/>
  <c r="B54" i="1" s="1"/>
  <c r="H47" i="1"/>
  <c r="M13" i="1"/>
  <c r="N13" i="1"/>
  <c r="F49" i="1"/>
  <c r="F54" i="1" s="1"/>
  <c r="O8" i="1"/>
  <c r="O16" i="1" s="1"/>
  <c r="N8" i="1"/>
  <c r="M8" i="1"/>
  <c r="D11" i="1"/>
  <c r="H11" i="1" s="1"/>
  <c r="H24" i="1" s="1"/>
  <c r="F49" i="2" l="1"/>
  <c r="F54" i="2" s="1"/>
  <c r="H49" i="1"/>
  <c r="H54" i="1" s="1"/>
  <c r="M16" i="1"/>
  <c r="N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 Henriksen Grure</author>
  </authors>
  <commentList>
    <comment ref="B45" authorId="0" shapeId="0" xr:uid="{8AA93B29-414D-4D19-A519-2DFBD1244E5F}">
      <text>
        <r>
          <rPr>
            <b/>
            <sz val="9"/>
            <color indexed="81"/>
            <rFont val="Tahoma"/>
            <family val="2"/>
          </rPr>
          <t>Kjell Henriksen Grure:</t>
        </r>
        <r>
          <rPr>
            <sz val="9"/>
            <color indexed="81"/>
            <rFont val="Tahoma"/>
            <family val="2"/>
          </rPr>
          <t xml:space="preserve">
Inkl. 10 000 vdr ny henger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 Henriksen Grure</author>
  </authors>
  <commentList>
    <comment ref="B45" authorId="0" shapeId="0" xr:uid="{B28ED528-C833-4377-A2B1-E4AEF48374BC}">
      <text>
        <r>
          <rPr>
            <b/>
            <sz val="9"/>
            <color indexed="81"/>
            <rFont val="Tahoma"/>
            <family val="2"/>
          </rPr>
          <t>Kjell Henriksen Grure:</t>
        </r>
        <r>
          <rPr>
            <sz val="9"/>
            <color indexed="81"/>
            <rFont val="Tahoma"/>
            <family val="2"/>
          </rPr>
          <t xml:space="preserve">
Inkl. 10 000 vdr ny henger</t>
        </r>
      </text>
    </comment>
  </commentList>
</comments>
</file>

<file path=xl/sharedStrings.xml><?xml version="1.0" encoding="utf-8"?>
<sst xmlns="http://schemas.openxmlformats.org/spreadsheetml/2006/main" count="116" uniqueCount="58">
  <si>
    <t>Resultatrapport</t>
  </si>
  <si>
    <t>1. Egersund Speidergruppe</t>
  </si>
  <si>
    <t>Gjelder periode 01.01.2022 - 31.12.2022</t>
  </si>
  <si>
    <t>Periode fg år: 01.01.2021 - 31.12.2021</t>
  </si>
  <si>
    <t>Driftsinntekter</t>
  </si>
  <si>
    <t>3101 Salg varer Speidersport (fra lager)</t>
  </si>
  <si>
    <t>3123 Grasrotandel Norsk Tipping</t>
  </si>
  <si>
    <t>3126 Pantepenger</t>
  </si>
  <si>
    <t>3201 Inntekter 100 års jubileum</t>
  </si>
  <si>
    <t>3202 Inntekt fra Norges Speiderforbund</t>
  </si>
  <si>
    <t>3205 Inntekter Juleby</t>
  </si>
  <si>
    <t>3207 Innbetalt egenandel Leir</t>
  </si>
  <si>
    <t>3600 Leieinntekt fast eiendom, utenfor avgiftsområdet</t>
  </si>
  <si>
    <t>3940 Egenandeler</t>
  </si>
  <si>
    <t>Driftskostnader</t>
  </si>
  <si>
    <t>4390 Beholdningsendring, vidersalg</t>
  </si>
  <si>
    <t>6320 Renovasjon, vann, avløp mv.</t>
  </si>
  <si>
    <t>6340 Lys, varme</t>
  </si>
  <si>
    <t>6501 Utgifter 100 års jubileum</t>
  </si>
  <si>
    <t>6540 Utstyr</t>
  </si>
  <si>
    <t>6550 Innkjøp til arrangement med inntekt -driftsmaterialer</t>
  </si>
  <si>
    <t>6590 Kostnader til speidermøter/turer</t>
  </si>
  <si>
    <t>6594 Utgifter Juleby</t>
  </si>
  <si>
    <t>6600 Reparasjon og vedlikehold bygninger</t>
  </si>
  <si>
    <t>6620 Reparasjon og vedlikehold utstyr</t>
  </si>
  <si>
    <t>6690 Reparasjon og vedlikehold annet</t>
  </si>
  <si>
    <t>6800 Kontorrekvisita (Res)</t>
  </si>
  <si>
    <t>6810 Datakostnad</t>
  </si>
  <si>
    <t>6860 Kursavgifter</t>
  </si>
  <si>
    <t>6910 Internett</t>
  </si>
  <si>
    <t>7162 Bevertning</t>
  </si>
  <si>
    <t>7400 Kontingent ledere</t>
  </si>
  <si>
    <t>7500 Forsikringspremier</t>
  </si>
  <si>
    <t>7770 Bank og kortgebyrer</t>
  </si>
  <si>
    <t>Driftsresultat</t>
  </si>
  <si>
    <t>Finansielle poster</t>
  </si>
  <si>
    <t>8051 Renteinntekter bank</t>
  </si>
  <si>
    <t>Sum driftsinntekter</t>
  </si>
  <si>
    <t>Årsresultat (- = underskudd)</t>
  </si>
  <si>
    <t>Sum driftskostnader</t>
  </si>
  <si>
    <t>3400/3900 Tilskudd og Andre driftsrelaterte inntekter</t>
  </si>
  <si>
    <t>3206 Andre tilstelninger med inntekt/Sommer på Slettebø</t>
  </si>
  <si>
    <t>3100/3120 Salgsinntekter, avgiftsfri</t>
  </si>
  <si>
    <t>Inntekter</t>
  </si>
  <si>
    <t>Kostnader</t>
  </si>
  <si>
    <t>Juleby</t>
  </si>
  <si>
    <t>Resultat</t>
  </si>
  <si>
    <t>Leir Danmark</t>
  </si>
  <si>
    <t>100-års jubileum</t>
  </si>
  <si>
    <t>Budsjett 2022</t>
  </si>
  <si>
    <t>Avvik</t>
  </si>
  <si>
    <t>Budsjett 2023</t>
  </si>
  <si>
    <t xml:space="preserve">6597 Utgifter Leir </t>
  </si>
  <si>
    <t>3127 Leieinntekter ny henger</t>
  </si>
  <si>
    <t>Budsjett 23</t>
  </si>
  <si>
    <t>Jørpeland</t>
  </si>
  <si>
    <t>Endring</t>
  </si>
  <si>
    <t>Budsjett-22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</si>
</sst>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0"/>
      <color rgb="FF006100"/>
      <name val="Trebuchet MS"/>
      <family val="2"/>
    </font>
    <font>
      <sz val="10"/>
      <color rgb="FF9C0006"/>
      <name val="Trebuchet MS"/>
      <family val="2"/>
    </font>
    <font>
      <sz val="10"/>
      <color rgb="FF9C5700"/>
      <name val="Trebuchet MS"/>
      <family val="2"/>
    </font>
    <font>
      <sz val="10"/>
      <color rgb="FF3F3F76"/>
      <name val="Trebuchet MS"/>
      <family val="2"/>
    </font>
    <font>
      <b/>
      <sz val="10"/>
      <color rgb="FF3F3F3F"/>
      <name val="Trebuchet MS"/>
      <family val="2"/>
    </font>
    <font>
      <b/>
      <sz val="10"/>
      <color rgb="FFFA7D00"/>
      <name val="Trebuchet MS"/>
      <family val="2"/>
    </font>
    <font>
      <sz val="10"/>
      <color rgb="FFFA7D00"/>
      <name val="Trebuchet MS"/>
      <family val="2"/>
    </font>
    <font>
      <b/>
      <sz val="10"/>
      <color theme="0"/>
      <name val="Trebuchet MS"/>
      <family val="2"/>
    </font>
    <font>
      <sz val="10"/>
      <color rgb="FFFF0000"/>
      <name val="Trebuchet MS"/>
      <family val="2"/>
    </font>
    <font>
      <i/>
      <sz val="10"/>
      <color rgb="FF7F7F7F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u/>
      <sz val="10"/>
      <color theme="1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3" fontId="0" fillId="0" borderId="0" xfId="0" applyNumberFormat="1"/>
    <xf numFmtId="3" fontId="16" fillId="0" borderId="0" xfId="0" applyNumberFormat="1" applyFont="1"/>
    <xf numFmtId="0" fontId="18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0" borderId="10" xfId="0" applyBorder="1"/>
    <xf numFmtId="3" fontId="0" fillId="0" borderId="10" xfId="0" applyNumberFormat="1" applyBorder="1"/>
    <xf numFmtId="0" fontId="0" fillId="0" borderId="11" xfId="0" applyBorder="1"/>
    <xf numFmtId="3" fontId="0" fillId="0" borderId="11" xfId="0" applyNumberFormat="1" applyBorder="1"/>
    <xf numFmtId="0" fontId="18" fillId="0" borderId="12" xfId="0" applyFont="1" applyBorder="1" applyAlignment="1">
      <alignment horizontal="left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0" fillId="0" borderId="15" xfId="0" applyBorder="1"/>
    <xf numFmtId="3" fontId="0" fillId="0" borderId="16" xfId="0" applyNumberFormat="1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/>
    <xf numFmtId="0" fontId="0" fillId="0" borderId="16" xfId="0" applyBorder="1"/>
    <xf numFmtId="0" fontId="18" fillId="0" borderId="15" xfId="0" applyFont="1" applyBorder="1" applyAlignment="1">
      <alignment horizontal="left"/>
    </xf>
    <xf numFmtId="0" fontId="0" fillId="0" borderId="20" xfId="0" applyBorder="1"/>
    <xf numFmtId="3" fontId="0" fillId="0" borderId="21" xfId="0" applyNumberFormat="1" applyBorder="1"/>
    <xf numFmtId="3" fontId="0" fillId="0" borderId="22" xfId="0" applyNumberFormat="1" applyBorder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3E7E-1316-416B-AA67-C15E4FA962AE}">
  <dimension ref="A1:L57"/>
  <sheetViews>
    <sheetView tabSelected="1" topLeftCell="A19" workbookViewId="0">
      <selection activeCell="A49" sqref="A49"/>
    </sheetView>
  </sheetViews>
  <sheetFormatPr baseColWidth="10" defaultRowHeight="15" x14ac:dyDescent="0.3"/>
  <cols>
    <col min="1" max="1" width="49.85546875" customWidth="1"/>
    <col min="2" max="2" width="13.42578125" customWidth="1"/>
    <col min="3" max="3" width="10.140625" customWidth="1"/>
    <col min="5" max="5" width="9" customWidth="1"/>
    <col min="8" max="8" width="7.42578125" customWidth="1"/>
    <col min="11" max="11" width="14.28515625" customWidth="1"/>
    <col min="12" max="12" width="19" customWidth="1"/>
  </cols>
  <sheetData>
    <row r="1" spans="1:12" x14ac:dyDescent="0.3">
      <c r="A1" s="1" t="s">
        <v>0</v>
      </c>
      <c r="C1" s="1"/>
    </row>
    <row r="2" spans="1:12" x14ac:dyDescent="0.3">
      <c r="A2" s="1" t="s">
        <v>1</v>
      </c>
      <c r="C2" s="1"/>
    </row>
    <row r="3" spans="1:12" x14ac:dyDescent="0.3">
      <c r="A3">
        <v>989206257</v>
      </c>
    </row>
    <row r="4" spans="1:12" ht="15.75" thickBot="1" x14ac:dyDescent="0.35"/>
    <row r="5" spans="1:12" x14ac:dyDescent="0.3">
      <c r="I5" s="10">
        <v>2022</v>
      </c>
      <c r="J5" s="11" t="s">
        <v>45</v>
      </c>
      <c r="K5" s="11" t="s">
        <v>47</v>
      </c>
      <c r="L5" s="12" t="s">
        <v>48</v>
      </c>
    </row>
    <row r="6" spans="1:12" x14ac:dyDescent="0.3">
      <c r="I6" s="13" t="s">
        <v>43</v>
      </c>
      <c r="J6" s="2">
        <v>33337</v>
      </c>
      <c r="K6" s="2">
        <v>36800</v>
      </c>
      <c r="L6" s="14">
        <v>11719</v>
      </c>
    </row>
    <row r="7" spans="1:12" x14ac:dyDescent="0.3">
      <c r="I7" s="15" t="s">
        <v>44</v>
      </c>
      <c r="J7" s="7">
        <v>12813</v>
      </c>
      <c r="K7" s="7">
        <v>76324</v>
      </c>
      <c r="L7" s="14">
        <v>21885</v>
      </c>
    </row>
    <row r="8" spans="1:12" x14ac:dyDescent="0.3">
      <c r="B8" s="1" t="s">
        <v>51</v>
      </c>
      <c r="D8" s="1">
        <v>2022</v>
      </c>
      <c r="E8" s="1"/>
      <c r="F8" s="5" t="s">
        <v>50</v>
      </c>
      <c r="G8" s="5"/>
      <c r="I8" s="16" t="s">
        <v>46</v>
      </c>
      <c r="J8" s="9">
        <f>J6-J7</f>
        <v>20524</v>
      </c>
      <c r="K8" s="9">
        <f>K6-K7</f>
        <v>-39524</v>
      </c>
      <c r="L8" s="17">
        <f>L6-L7</f>
        <v>-10166</v>
      </c>
    </row>
    <row r="9" spans="1:12" x14ac:dyDescent="0.3">
      <c r="I9" s="13"/>
      <c r="L9" s="18"/>
    </row>
    <row r="10" spans="1:12" x14ac:dyDescent="0.3">
      <c r="A10" s="1" t="s">
        <v>4</v>
      </c>
      <c r="C10" s="1"/>
      <c r="I10" s="19" t="s">
        <v>54</v>
      </c>
      <c r="J10" s="5"/>
      <c r="K10" s="5" t="s">
        <v>55</v>
      </c>
      <c r="L10" s="18"/>
    </row>
    <row r="11" spans="1:12" x14ac:dyDescent="0.3">
      <c r="A11" t="s">
        <v>42</v>
      </c>
      <c r="B11" s="2">
        <v>25000</v>
      </c>
      <c r="D11" s="2">
        <f>25217.2+18000</f>
        <v>43217.2</v>
      </c>
      <c r="E11" s="2"/>
      <c r="F11" s="2">
        <f>B11-D11</f>
        <v>-18217.199999999997</v>
      </c>
      <c r="G11" s="2"/>
      <c r="I11" s="13" t="s">
        <v>43</v>
      </c>
      <c r="J11" s="2">
        <f>B18</f>
        <v>25000</v>
      </c>
      <c r="K11" s="2">
        <f>B20</f>
        <v>60000</v>
      </c>
      <c r="L11" s="14"/>
    </row>
    <row r="12" spans="1:12" x14ac:dyDescent="0.3">
      <c r="A12" t="s">
        <v>5</v>
      </c>
      <c r="B12" s="2">
        <v>4500</v>
      </c>
      <c r="D12" s="2">
        <v>2162.1799999999998</v>
      </c>
      <c r="E12" s="2"/>
      <c r="F12" s="2">
        <f t="shared" ref="F12:F23" si="0">B12-D12</f>
        <v>2337.8200000000002</v>
      </c>
      <c r="G12" s="2"/>
      <c r="I12" s="15" t="s">
        <v>44</v>
      </c>
      <c r="J12" s="7">
        <f>12000</f>
        <v>12000</v>
      </c>
      <c r="K12" s="7">
        <f>-B35</f>
        <v>80000</v>
      </c>
      <c r="L12" s="14"/>
    </row>
    <row r="13" spans="1:12" x14ac:dyDescent="0.3">
      <c r="A13" t="s">
        <v>6</v>
      </c>
      <c r="B13" s="2">
        <v>13000</v>
      </c>
      <c r="D13" s="2">
        <v>12360.92</v>
      </c>
      <c r="E13" s="2"/>
      <c r="F13" s="2">
        <f t="shared" si="0"/>
        <v>639.07999999999993</v>
      </c>
      <c r="G13" s="2"/>
      <c r="I13" s="16" t="s">
        <v>46</v>
      </c>
      <c r="J13" s="9">
        <f>J11-J12</f>
        <v>13000</v>
      </c>
      <c r="K13" s="9">
        <f>K11-K12</f>
        <v>-20000</v>
      </c>
      <c r="L13" s="14"/>
    </row>
    <row r="14" spans="1:12" x14ac:dyDescent="0.3">
      <c r="A14" t="s">
        <v>7</v>
      </c>
      <c r="B14" s="2">
        <v>0</v>
      </c>
      <c r="D14" s="2">
        <v>0</v>
      </c>
      <c r="E14" s="2"/>
      <c r="F14" s="2">
        <f t="shared" si="0"/>
        <v>0</v>
      </c>
      <c r="G14" s="2"/>
      <c r="I14" s="13"/>
      <c r="L14" s="18"/>
    </row>
    <row r="15" spans="1:12" x14ac:dyDescent="0.3">
      <c r="A15" t="s">
        <v>53</v>
      </c>
      <c r="B15" s="2">
        <v>15000</v>
      </c>
      <c r="D15" s="2"/>
      <c r="E15" s="2"/>
      <c r="F15" s="2">
        <f t="shared" si="0"/>
        <v>15000</v>
      </c>
      <c r="G15" s="2"/>
      <c r="I15" s="13"/>
      <c r="L15" s="18"/>
    </row>
    <row r="16" spans="1:12" ht="15.75" thickBot="1" x14ac:dyDescent="0.35">
      <c r="A16" t="s">
        <v>8</v>
      </c>
      <c r="B16" s="2">
        <v>0</v>
      </c>
      <c r="D16" s="2">
        <v>11719.34</v>
      </c>
      <c r="E16" s="2"/>
      <c r="F16" s="2">
        <f t="shared" si="0"/>
        <v>-11719.34</v>
      </c>
      <c r="G16" s="2"/>
      <c r="I16" s="20" t="s">
        <v>56</v>
      </c>
      <c r="J16" s="21">
        <f>J8-J13</f>
        <v>7524</v>
      </c>
      <c r="K16" s="21">
        <f t="shared" ref="K16" si="1">K8-K13</f>
        <v>-19524</v>
      </c>
      <c r="L16" s="22"/>
    </row>
    <row r="17" spans="1:7" x14ac:dyDescent="0.3">
      <c r="A17" t="s">
        <v>9</v>
      </c>
      <c r="B17" s="2">
        <v>55000</v>
      </c>
      <c r="D17" s="2">
        <v>48715.5</v>
      </c>
      <c r="E17" s="2"/>
      <c r="F17" s="2">
        <f t="shared" si="0"/>
        <v>6284.5</v>
      </c>
      <c r="G17" s="2"/>
    </row>
    <row r="18" spans="1:7" x14ac:dyDescent="0.3">
      <c r="A18" t="s">
        <v>10</v>
      </c>
      <c r="B18" s="2">
        <v>25000</v>
      </c>
      <c r="D18" s="2">
        <v>33336.99</v>
      </c>
      <c r="E18" s="2"/>
      <c r="F18" s="2">
        <f t="shared" si="0"/>
        <v>-8336.989999999998</v>
      </c>
      <c r="G18" s="2"/>
    </row>
    <row r="19" spans="1:7" x14ac:dyDescent="0.3">
      <c r="A19" t="s">
        <v>41</v>
      </c>
      <c r="B19" s="2">
        <v>5000</v>
      </c>
      <c r="D19" s="2">
        <v>12963.86</v>
      </c>
      <c r="E19" s="2"/>
      <c r="F19" s="2">
        <f t="shared" si="0"/>
        <v>-7963.8600000000006</v>
      </c>
      <c r="G19" s="2"/>
    </row>
    <row r="20" spans="1:7" x14ac:dyDescent="0.3">
      <c r="A20" t="s">
        <v>11</v>
      </c>
      <c r="B20" s="2">
        <v>60000</v>
      </c>
      <c r="D20" s="2">
        <v>36800</v>
      </c>
      <c r="E20" s="2"/>
      <c r="F20" s="2">
        <f t="shared" si="0"/>
        <v>23200</v>
      </c>
      <c r="G20" s="2"/>
    </row>
    <row r="21" spans="1:7" x14ac:dyDescent="0.3">
      <c r="A21" t="s">
        <v>40</v>
      </c>
      <c r="B21" s="2">
        <v>46000</v>
      </c>
      <c r="D21" s="2">
        <v>46309.08</v>
      </c>
      <c r="E21" s="2"/>
      <c r="F21" s="2">
        <f t="shared" si="0"/>
        <v>-309.08000000000175</v>
      </c>
      <c r="G21" s="2"/>
    </row>
    <row r="22" spans="1:7" x14ac:dyDescent="0.3">
      <c r="A22" t="s">
        <v>12</v>
      </c>
      <c r="B22" s="2"/>
      <c r="D22" s="2"/>
      <c r="E22" s="2"/>
      <c r="F22" s="2">
        <f t="shared" si="0"/>
        <v>0</v>
      </c>
      <c r="G22" s="2"/>
    </row>
    <row r="23" spans="1:7" x14ac:dyDescent="0.3">
      <c r="A23" t="s">
        <v>13</v>
      </c>
      <c r="B23" s="2">
        <v>15000</v>
      </c>
      <c r="D23" s="2">
        <v>12203.45</v>
      </c>
      <c r="E23" s="2"/>
      <c r="F23" s="2">
        <f t="shared" si="0"/>
        <v>2796.5499999999993</v>
      </c>
      <c r="G23" s="2"/>
    </row>
    <row r="24" spans="1:7" s="1" customFormat="1" x14ac:dyDescent="0.3">
      <c r="A24" s="1" t="s">
        <v>37</v>
      </c>
      <c r="B24" s="3">
        <f>SUM(B11:B23)</f>
        <v>263500</v>
      </c>
      <c r="D24" s="3">
        <v>259788.52</v>
      </c>
      <c r="E24" s="3"/>
      <c r="F24" s="3">
        <f>SUM(F11:F23)</f>
        <v>3711.4799999999996</v>
      </c>
      <c r="G24" s="3"/>
    </row>
    <row r="25" spans="1:7" x14ac:dyDescent="0.3">
      <c r="B25" s="2"/>
      <c r="D25" s="2"/>
      <c r="E25" s="2"/>
      <c r="F25" s="2"/>
      <c r="G25" s="2"/>
    </row>
    <row r="26" spans="1:7" s="1" customFormat="1" x14ac:dyDescent="0.3">
      <c r="A26" s="1" t="s">
        <v>14</v>
      </c>
      <c r="B26" s="3"/>
      <c r="D26" s="3"/>
      <c r="E26" s="3"/>
      <c r="F26" s="3"/>
      <c r="G26" s="3"/>
    </row>
    <row r="27" spans="1:7" x14ac:dyDescent="0.3">
      <c r="A27" t="s">
        <v>15</v>
      </c>
      <c r="B27" s="2">
        <v>-4635</v>
      </c>
      <c r="D27" s="2">
        <v>-5000</v>
      </c>
      <c r="E27" s="2"/>
      <c r="F27" s="2">
        <f>B27-D27</f>
        <v>365</v>
      </c>
      <c r="G27" s="2"/>
    </row>
    <row r="28" spans="1:7" x14ac:dyDescent="0.3">
      <c r="A28" t="s">
        <v>16</v>
      </c>
      <c r="B28" s="2">
        <v>-1000</v>
      </c>
      <c r="D28" s="2">
        <v>-1065.2</v>
      </c>
      <c r="E28" s="2"/>
      <c r="F28" s="2">
        <f t="shared" ref="F28:F46" si="2">B28-D28</f>
        <v>65.200000000000045</v>
      </c>
      <c r="G28" s="2"/>
    </row>
    <row r="29" spans="1:7" x14ac:dyDescent="0.3">
      <c r="A29" t="s">
        <v>17</v>
      </c>
      <c r="B29" s="2">
        <v>-10000</v>
      </c>
      <c r="D29" s="2">
        <v>-12143.16</v>
      </c>
      <c r="E29" s="2"/>
      <c r="F29" s="2">
        <f t="shared" si="2"/>
        <v>2143.16</v>
      </c>
      <c r="G29" s="2"/>
    </row>
    <row r="30" spans="1:7" x14ac:dyDescent="0.3">
      <c r="A30" t="s">
        <v>18</v>
      </c>
      <c r="B30" s="2">
        <v>0</v>
      </c>
      <c r="D30" s="2">
        <v>-21884.53</v>
      </c>
      <c r="E30" s="2"/>
      <c r="F30" s="2">
        <f t="shared" si="2"/>
        <v>21884.53</v>
      </c>
      <c r="G30" s="2"/>
    </row>
    <row r="31" spans="1:7" x14ac:dyDescent="0.3">
      <c r="A31" t="s">
        <v>19</v>
      </c>
      <c r="B31" s="2">
        <v>-10000</v>
      </c>
      <c r="D31" s="2">
        <v>-44314.52</v>
      </c>
      <c r="E31" s="2"/>
      <c r="F31" s="2">
        <f t="shared" si="2"/>
        <v>34314.519999999997</v>
      </c>
      <c r="G31" s="2"/>
    </row>
    <row r="32" spans="1:7" x14ac:dyDescent="0.3">
      <c r="A32" t="s">
        <v>20</v>
      </c>
      <c r="B32" s="2">
        <v>0</v>
      </c>
      <c r="D32" s="2">
        <v>-8697</v>
      </c>
      <c r="E32" s="2"/>
      <c r="F32" s="2">
        <f t="shared" si="2"/>
        <v>8697</v>
      </c>
      <c r="G32" s="2"/>
    </row>
    <row r="33" spans="1:7" x14ac:dyDescent="0.3">
      <c r="A33" t="s">
        <v>21</v>
      </c>
      <c r="B33" s="2">
        <v>-100000</v>
      </c>
      <c r="D33" s="2">
        <v>-98567.75</v>
      </c>
      <c r="E33" s="2"/>
      <c r="F33" s="2">
        <f t="shared" si="2"/>
        <v>-1432.25</v>
      </c>
      <c r="G33" s="2"/>
    </row>
    <row r="34" spans="1:7" x14ac:dyDescent="0.3">
      <c r="A34" t="s">
        <v>22</v>
      </c>
      <c r="B34" s="2">
        <v>-12000</v>
      </c>
      <c r="D34" s="2">
        <v>-12812.92</v>
      </c>
      <c r="E34" s="2"/>
      <c r="F34" s="2">
        <f t="shared" si="2"/>
        <v>812.92000000000007</v>
      </c>
      <c r="G34" s="2"/>
    </row>
    <row r="35" spans="1:7" x14ac:dyDescent="0.3">
      <c r="A35" t="s">
        <v>52</v>
      </c>
      <c r="B35" s="2">
        <v>-80000</v>
      </c>
      <c r="D35" s="2">
        <v>-76324.03</v>
      </c>
      <c r="E35" s="2"/>
      <c r="F35" s="2">
        <f t="shared" si="2"/>
        <v>-3675.9700000000012</v>
      </c>
      <c r="G35" s="2"/>
    </row>
    <row r="36" spans="1:7" x14ac:dyDescent="0.3">
      <c r="A36" t="s">
        <v>23</v>
      </c>
      <c r="B36" s="2">
        <v>-5000</v>
      </c>
      <c r="D36" s="2">
        <v>0</v>
      </c>
      <c r="E36" s="2"/>
      <c r="F36" s="2">
        <f t="shared" si="2"/>
        <v>-5000</v>
      </c>
      <c r="G36" s="2"/>
    </row>
    <row r="37" spans="1:7" x14ac:dyDescent="0.3">
      <c r="A37" t="s">
        <v>24</v>
      </c>
      <c r="B37" s="2">
        <v>-3000</v>
      </c>
      <c r="D37" s="2">
        <v>-94.8</v>
      </c>
      <c r="E37" s="2"/>
      <c r="F37" s="2">
        <f t="shared" si="2"/>
        <v>-2905.2</v>
      </c>
      <c r="G37" s="2"/>
    </row>
    <row r="38" spans="1:7" x14ac:dyDescent="0.3">
      <c r="A38" t="s">
        <v>25</v>
      </c>
      <c r="B38" s="2">
        <v>0</v>
      </c>
      <c r="D38" s="2">
        <v>-1167</v>
      </c>
      <c r="E38" s="2"/>
      <c r="F38" s="2">
        <f t="shared" si="2"/>
        <v>1167</v>
      </c>
      <c r="G38" s="2"/>
    </row>
    <row r="39" spans="1:7" x14ac:dyDescent="0.3">
      <c r="A39" t="s">
        <v>26</v>
      </c>
      <c r="B39" s="2">
        <v>-1500</v>
      </c>
      <c r="D39" s="2">
        <v>-1496</v>
      </c>
      <c r="E39" s="2"/>
      <c r="F39" s="2">
        <f t="shared" si="2"/>
        <v>-4</v>
      </c>
      <c r="G39" s="2"/>
    </row>
    <row r="40" spans="1:7" x14ac:dyDescent="0.3">
      <c r="A40" t="s">
        <v>27</v>
      </c>
      <c r="B40" s="2">
        <v>-8000</v>
      </c>
      <c r="D40" s="2">
        <v>-8160</v>
      </c>
      <c r="E40" s="2"/>
      <c r="F40" s="2">
        <f t="shared" si="2"/>
        <v>160</v>
      </c>
      <c r="G40" s="2"/>
    </row>
    <row r="41" spans="1:7" x14ac:dyDescent="0.3">
      <c r="A41" t="s">
        <v>28</v>
      </c>
      <c r="B41" s="2">
        <v>-5000</v>
      </c>
      <c r="D41" s="2">
        <v>-8749.9699999999993</v>
      </c>
      <c r="E41" s="2"/>
      <c r="F41" s="2">
        <f t="shared" si="2"/>
        <v>3749.9699999999993</v>
      </c>
      <c r="G41" s="2"/>
    </row>
    <row r="42" spans="1:7" x14ac:dyDescent="0.3">
      <c r="A42" t="s">
        <v>29</v>
      </c>
      <c r="B42" s="2">
        <v>-3700</v>
      </c>
      <c r="D42" s="2">
        <v>-3723</v>
      </c>
      <c r="E42" s="2"/>
      <c r="F42" s="2">
        <f t="shared" si="2"/>
        <v>23</v>
      </c>
      <c r="G42" s="2"/>
    </row>
    <row r="43" spans="1:7" x14ac:dyDescent="0.3">
      <c r="A43" t="s">
        <v>30</v>
      </c>
      <c r="B43" s="2">
        <v>0</v>
      </c>
      <c r="D43" s="2">
        <v>-191.1</v>
      </c>
      <c r="E43" s="2"/>
      <c r="F43" s="2">
        <f t="shared" si="2"/>
        <v>191.1</v>
      </c>
      <c r="G43" s="2"/>
    </row>
    <row r="44" spans="1:7" x14ac:dyDescent="0.3">
      <c r="A44" t="s">
        <v>31</v>
      </c>
      <c r="B44" s="2">
        <v>-13000</v>
      </c>
      <c r="D44" s="2">
        <v>-12605.97</v>
      </c>
      <c r="E44" s="2"/>
      <c r="F44" s="2">
        <f t="shared" si="2"/>
        <v>-394.03000000000065</v>
      </c>
      <c r="G44" s="2"/>
    </row>
    <row r="45" spans="1:7" x14ac:dyDescent="0.3">
      <c r="A45" t="s">
        <v>32</v>
      </c>
      <c r="B45" s="2">
        <v>-4000</v>
      </c>
      <c r="D45" s="2">
        <v>-1830</v>
      </c>
      <c r="E45" s="2"/>
      <c r="F45" s="2">
        <f t="shared" si="2"/>
        <v>-2170</v>
      </c>
      <c r="G45" s="2"/>
    </row>
    <row r="46" spans="1:7" x14ac:dyDescent="0.3">
      <c r="A46" t="s">
        <v>33</v>
      </c>
      <c r="B46" s="2">
        <v>-1500</v>
      </c>
      <c r="D46" s="2">
        <v>-1263</v>
      </c>
      <c r="E46" s="2"/>
      <c r="F46" s="2">
        <f t="shared" si="2"/>
        <v>-237</v>
      </c>
      <c r="G46" s="2"/>
    </row>
    <row r="47" spans="1:7" s="1" customFormat="1" x14ac:dyDescent="0.3">
      <c r="A47" s="1" t="s">
        <v>39</v>
      </c>
      <c r="B47" s="3">
        <f>SUM(B27:B46)</f>
        <v>-262335</v>
      </c>
      <c r="D47" s="3">
        <v>-320090.15000000002</v>
      </c>
      <c r="E47" s="3"/>
      <c r="F47" s="3">
        <f>SUM(F27:F46)</f>
        <v>57754.950000000004</v>
      </c>
      <c r="G47" s="3"/>
    </row>
    <row r="48" spans="1:7" x14ac:dyDescent="0.3">
      <c r="B48" s="2"/>
      <c r="D48" s="2"/>
      <c r="E48" s="2"/>
      <c r="F48" s="2"/>
      <c r="G48" s="2"/>
    </row>
    <row r="49" spans="1:7" s="1" customFormat="1" x14ac:dyDescent="0.3">
      <c r="A49" s="1" t="s">
        <v>34</v>
      </c>
      <c r="B49" s="3">
        <f>B47+B24</f>
        <v>1165</v>
      </c>
      <c r="D49" s="3">
        <v>-60301.63</v>
      </c>
      <c r="E49" s="3"/>
      <c r="F49" s="3">
        <f>F47+F24</f>
        <v>61466.430000000008</v>
      </c>
      <c r="G49" s="3"/>
    </row>
    <row r="50" spans="1:7" x14ac:dyDescent="0.3">
      <c r="B50" s="2"/>
      <c r="D50" s="2"/>
      <c r="E50" s="2"/>
      <c r="F50" s="2"/>
      <c r="G50" s="2"/>
    </row>
    <row r="51" spans="1:7" x14ac:dyDescent="0.3">
      <c r="A51" s="1" t="s">
        <v>35</v>
      </c>
      <c r="B51" s="2"/>
      <c r="C51" s="1"/>
      <c r="D51" s="2"/>
      <c r="E51" s="2"/>
      <c r="F51" s="2"/>
      <c r="G51" s="2"/>
    </row>
    <row r="52" spans="1:7" x14ac:dyDescent="0.3">
      <c r="A52" t="s">
        <v>36</v>
      </c>
      <c r="B52" s="2">
        <v>0</v>
      </c>
      <c r="D52" s="2">
        <v>129</v>
      </c>
      <c r="E52" s="2"/>
      <c r="F52" s="2">
        <f>B52-D52</f>
        <v>-129</v>
      </c>
      <c r="G52" s="2"/>
    </row>
    <row r="53" spans="1:7" x14ac:dyDescent="0.3">
      <c r="B53" s="2"/>
      <c r="D53" s="2"/>
      <c r="E53" s="2"/>
      <c r="F53" s="2"/>
      <c r="G53" s="2"/>
    </row>
    <row r="54" spans="1:7" s="1" customFormat="1" x14ac:dyDescent="0.3">
      <c r="A54" s="1" t="s">
        <v>38</v>
      </c>
      <c r="B54" s="3">
        <f>B49+B52</f>
        <v>1165</v>
      </c>
      <c r="D54" s="3">
        <v>-60172.63</v>
      </c>
      <c r="E54" s="3"/>
      <c r="F54" s="3">
        <f>F49+F52</f>
        <v>61337.430000000008</v>
      </c>
      <c r="G54" s="3"/>
    </row>
    <row r="55" spans="1:7" x14ac:dyDescent="0.3">
      <c r="B55" s="2"/>
      <c r="D55" s="2"/>
      <c r="E55" s="2"/>
      <c r="F55" s="2"/>
      <c r="G55" s="2"/>
    </row>
    <row r="56" spans="1:7" x14ac:dyDescent="0.3">
      <c r="B56" s="2"/>
      <c r="D56" s="2"/>
      <c r="E56" s="2"/>
      <c r="F56" s="2"/>
      <c r="G56" s="2"/>
    </row>
    <row r="57" spans="1:7" x14ac:dyDescent="0.3">
      <c r="B57" s="2"/>
      <c r="D57" s="2"/>
      <c r="E57" s="2"/>
      <c r="F57" s="2"/>
      <c r="G57" s="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opLeftCell="A40" workbookViewId="0">
      <selection activeCell="B13" sqref="B13"/>
    </sheetView>
  </sheetViews>
  <sheetFormatPr baseColWidth="10" defaultRowHeight="15" x14ac:dyDescent="0.3"/>
  <cols>
    <col min="1" max="1" width="49.85546875" customWidth="1"/>
    <col min="2" max="2" width="13.42578125" customWidth="1"/>
    <col min="3" max="3" width="12.28515625" customWidth="1"/>
    <col min="5" max="5" width="9" customWidth="1"/>
    <col min="6" max="6" width="13.42578125" customWidth="1"/>
    <col min="7" max="7" width="9.5703125" customWidth="1"/>
    <col min="9" max="9" width="7.42578125" customWidth="1"/>
    <col min="14" max="14" width="14.28515625" customWidth="1"/>
    <col min="15" max="15" width="19" customWidth="1"/>
  </cols>
  <sheetData>
    <row r="1" spans="1:15" x14ac:dyDescent="0.3">
      <c r="A1" s="1" t="s">
        <v>0</v>
      </c>
      <c r="C1" s="1"/>
    </row>
    <row r="2" spans="1:15" x14ac:dyDescent="0.3">
      <c r="A2" s="1" t="s">
        <v>1</v>
      </c>
      <c r="C2" s="1"/>
    </row>
    <row r="3" spans="1:15" x14ac:dyDescent="0.3">
      <c r="A3">
        <v>989206257</v>
      </c>
    </row>
    <row r="5" spans="1:15" x14ac:dyDescent="0.3">
      <c r="A5" t="s">
        <v>2</v>
      </c>
      <c r="L5" s="4">
        <v>2022</v>
      </c>
      <c r="M5" s="5" t="s">
        <v>45</v>
      </c>
      <c r="N5" s="5" t="s">
        <v>47</v>
      </c>
      <c r="O5" s="5" t="s">
        <v>48</v>
      </c>
    </row>
    <row r="6" spans="1:15" x14ac:dyDescent="0.3">
      <c r="A6" t="s">
        <v>3</v>
      </c>
      <c r="L6" t="s">
        <v>43</v>
      </c>
      <c r="M6" s="2">
        <v>33337</v>
      </c>
      <c r="N6" s="2">
        <v>36800</v>
      </c>
      <c r="O6" s="2">
        <v>11719</v>
      </c>
    </row>
    <row r="7" spans="1:15" x14ac:dyDescent="0.3">
      <c r="L7" s="6" t="s">
        <v>44</v>
      </c>
      <c r="M7" s="7">
        <v>12813</v>
      </c>
      <c r="N7" s="7">
        <v>76324</v>
      </c>
      <c r="O7" s="2">
        <v>21885</v>
      </c>
    </row>
    <row r="8" spans="1:15" x14ac:dyDescent="0.3">
      <c r="B8" s="1" t="s">
        <v>51</v>
      </c>
      <c r="D8" s="1">
        <v>2022</v>
      </c>
      <c r="E8" s="1"/>
      <c r="F8" s="1" t="s">
        <v>49</v>
      </c>
      <c r="G8" s="1"/>
      <c r="H8" s="5" t="s">
        <v>50</v>
      </c>
      <c r="J8" s="1">
        <v>2021</v>
      </c>
      <c r="L8" s="8" t="s">
        <v>46</v>
      </c>
      <c r="M8" s="9">
        <f>M6-M7</f>
        <v>20524</v>
      </c>
      <c r="N8" s="9">
        <f>N6-N7</f>
        <v>-39524</v>
      </c>
      <c r="O8" s="9">
        <f>O6-O7</f>
        <v>-10166</v>
      </c>
    </row>
    <row r="10" spans="1:15" x14ac:dyDescent="0.3">
      <c r="A10" s="1" t="s">
        <v>4</v>
      </c>
      <c r="C10" s="1"/>
      <c r="L10" s="4" t="s">
        <v>57</v>
      </c>
      <c r="M10" s="5"/>
      <c r="N10" s="5"/>
    </row>
    <row r="11" spans="1:15" x14ac:dyDescent="0.3">
      <c r="A11" t="s">
        <v>42</v>
      </c>
      <c r="B11" s="2">
        <v>25000</v>
      </c>
      <c r="D11" s="2">
        <f>25217.2+18000</f>
        <v>43217.2</v>
      </c>
      <c r="E11" s="2"/>
      <c r="F11" s="2">
        <v>27000</v>
      </c>
      <c r="G11" s="2"/>
      <c r="H11" s="2">
        <f>D11-F11</f>
        <v>16217.199999999997</v>
      </c>
      <c r="J11" s="2">
        <v>27348</v>
      </c>
      <c r="L11" t="s">
        <v>43</v>
      </c>
      <c r="M11" s="2">
        <f>F18</f>
        <v>30000</v>
      </c>
      <c r="N11" s="2">
        <f>F20</f>
        <v>65000</v>
      </c>
      <c r="O11" s="2">
        <v>0</v>
      </c>
    </row>
    <row r="12" spans="1:15" x14ac:dyDescent="0.3">
      <c r="A12" t="s">
        <v>5</v>
      </c>
      <c r="B12" s="2">
        <v>4500</v>
      </c>
      <c r="D12" s="2">
        <v>2162.1799999999998</v>
      </c>
      <c r="E12" s="2"/>
      <c r="F12" s="2">
        <v>10000</v>
      </c>
      <c r="G12" s="2"/>
      <c r="H12" s="2">
        <f t="shared" ref="H12:H23" si="0">D12-F12</f>
        <v>-7837.82</v>
      </c>
      <c r="J12">
        <v>600</v>
      </c>
      <c r="L12" s="6" t="s">
        <v>44</v>
      </c>
      <c r="M12" s="7">
        <f>12000</f>
        <v>12000</v>
      </c>
      <c r="N12" s="7">
        <f>-F35</f>
        <v>110000</v>
      </c>
      <c r="O12" s="2">
        <v>0</v>
      </c>
    </row>
    <row r="13" spans="1:15" x14ac:dyDescent="0.3">
      <c r="A13" t="s">
        <v>6</v>
      </c>
      <c r="B13" s="2">
        <v>13000</v>
      </c>
      <c r="D13" s="2">
        <v>12360.92</v>
      </c>
      <c r="E13" s="2"/>
      <c r="F13" s="2">
        <v>10500</v>
      </c>
      <c r="G13" s="2"/>
      <c r="H13" s="2">
        <f t="shared" si="0"/>
        <v>1860.92</v>
      </c>
      <c r="J13" s="2">
        <v>10433.629999999999</v>
      </c>
      <c r="L13" s="8" t="s">
        <v>46</v>
      </c>
      <c r="M13" s="9">
        <f>M11-M12</f>
        <v>18000</v>
      </c>
      <c r="N13" s="9">
        <f>N11-N12</f>
        <v>-45000</v>
      </c>
      <c r="O13" s="9">
        <f>O11-O12</f>
        <v>0</v>
      </c>
    </row>
    <row r="14" spans="1:15" x14ac:dyDescent="0.3">
      <c r="A14" t="s">
        <v>7</v>
      </c>
      <c r="B14" s="2">
        <v>0</v>
      </c>
      <c r="D14" s="2">
        <v>0</v>
      </c>
      <c r="E14" s="2"/>
      <c r="F14" s="2">
        <v>3000</v>
      </c>
      <c r="G14" s="2"/>
      <c r="H14" s="2">
        <f t="shared" si="0"/>
        <v>-3000</v>
      </c>
      <c r="J14" s="2">
        <v>3078</v>
      </c>
    </row>
    <row r="15" spans="1:15" x14ac:dyDescent="0.3">
      <c r="A15" t="s">
        <v>53</v>
      </c>
      <c r="B15" s="2">
        <v>15000</v>
      </c>
      <c r="D15" s="2"/>
      <c r="E15" s="2"/>
      <c r="F15" s="2"/>
      <c r="G15" s="2"/>
      <c r="H15" s="2"/>
      <c r="J15" s="2"/>
    </row>
    <row r="16" spans="1:15" x14ac:dyDescent="0.3">
      <c r="A16" t="s">
        <v>8</v>
      </c>
      <c r="B16" s="2">
        <v>0</v>
      </c>
      <c r="D16" s="2">
        <v>11719.34</v>
      </c>
      <c r="E16" s="2"/>
      <c r="F16" s="2">
        <v>0</v>
      </c>
      <c r="G16" s="2"/>
      <c r="H16" s="2">
        <f t="shared" si="0"/>
        <v>11719.34</v>
      </c>
      <c r="J16" s="2">
        <v>0</v>
      </c>
      <c r="L16" t="s">
        <v>50</v>
      </c>
      <c r="M16" s="2">
        <f>M8-M13</f>
        <v>2524</v>
      </c>
      <c r="N16" s="2">
        <f t="shared" ref="N16:O16" si="1">N8-N13</f>
        <v>5476</v>
      </c>
      <c r="O16" s="2">
        <f t="shared" si="1"/>
        <v>-10166</v>
      </c>
    </row>
    <row r="17" spans="1:10" x14ac:dyDescent="0.3">
      <c r="A17" t="s">
        <v>9</v>
      </c>
      <c r="B17" s="2">
        <v>55000</v>
      </c>
      <c r="D17" s="2">
        <v>48715.5</v>
      </c>
      <c r="E17" s="2"/>
      <c r="F17" s="2">
        <v>40000</v>
      </c>
      <c r="G17" s="2"/>
      <c r="H17" s="2">
        <f t="shared" si="0"/>
        <v>8715.5</v>
      </c>
      <c r="J17" s="2">
        <v>38990.5</v>
      </c>
    </row>
    <row r="18" spans="1:10" x14ac:dyDescent="0.3">
      <c r="A18" t="s">
        <v>10</v>
      </c>
      <c r="B18" s="2">
        <v>25000</v>
      </c>
      <c r="D18" s="2">
        <v>33336.99</v>
      </c>
      <c r="E18" s="2"/>
      <c r="F18" s="2">
        <v>30000</v>
      </c>
      <c r="G18" s="2"/>
      <c r="H18" s="2">
        <f t="shared" si="0"/>
        <v>3336.989999999998</v>
      </c>
      <c r="J18" s="2">
        <v>30898.92</v>
      </c>
    </row>
    <row r="19" spans="1:10" x14ac:dyDescent="0.3">
      <c r="A19" t="s">
        <v>41</v>
      </c>
      <c r="B19" s="2">
        <v>5000</v>
      </c>
      <c r="D19" s="2">
        <v>12963.86</v>
      </c>
      <c r="E19" s="2"/>
      <c r="F19" s="2">
        <v>0</v>
      </c>
      <c r="G19" s="2"/>
      <c r="H19" s="2">
        <f t="shared" si="0"/>
        <v>12963.86</v>
      </c>
      <c r="J19" s="2"/>
    </row>
    <row r="20" spans="1:10" x14ac:dyDescent="0.3">
      <c r="A20" t="s">
        <v>11</v>
      </c>
      <c r="B20" s="2">
        <v>40000</v>
      </c>
      <c r="D20" s="2">
        <v>36800</v>
      </c>
      <c r="E20" s="2"/>
      <c r="F20" s="2">
        <v>65000</v>
      </c>
      <c r="G20" s="2"/>
      <c r="H20" s="2">
        <f t="shared" si="0"/>
        <v>-28200</v>
      </c>
      <c r="J20" s="2">
        <v>61000</v>
      </c>
    </row>
    <row r="21" spans="1:10" x14ac:dyDescent="0.3">
      <c r="A21" t="s">
        <v>40</v>
      </c>
      <c r="B21" s="2">
        <v>46000</v>
      </c>
      <c r="D21" s="2">
        <v>46309.08</v>
      </c>
      <c r="E21" s="2"/>
      <c r="F21" s="2">
        <v>80000</v>
      </c>
      <c r="G21" s="2"/>
      <c r="H21" s="2">
        <f t="shared" si="0"/>
        <v>-33690.92</v>
      </c>
      <c r="J21" s="2">
        <v>88237</v>
      </c>
    </row>
    <row r="22" spans="1:10" x14ac:dyDescent="0.3">
      <c r="A22" t="s">
        <v>12</v>
      </c>
      <c r="B22" s="2"/>
      <c r="D22" s="2"/>
      <c r="E22" s="2"/>
      <c r="F22" s="2"/>
      <c r="G22" s="2"/>
      <c r="H22" s="2"/>
      <c r="J22" s="2">
        <v>1041</v>
      </c>
    </row>
    <row r="23" spans="1:10" x14ac:dyDescent="0.3">
      <c r="A23" t="s">
        <v>13</v>
      </c>
      <c r="B23" s="2">
        <v>15000</v>
      </c>
      <c r="D23" s="2">
        <v>12203.45</v>
      </c>
      <c r="E23" s="2"/>
      <c r="F23" s="2">
        <v>12000</v>
      </c>
      <c r="G23" s="2"/>
      <c r="H23" s="2">
        <f t="shared" si="0"/>
        <v>203.45000000000073</v>
      </c>
      <c r="J23" s="2">
        <v>12075</v>
      </c>
    </row>
    <row r="24" spans="1:10" s="1" customFormat="1" x14ac:dyDescent="0.3">
      <c r="A24" s="1" t="s">
        <v>37</v>
      </c>
      <c r="B24" s="3">
        <f>SUM(B11:B23)</f>
        <v>243500</v>
      </c>
      <c r="D24" s="3">
        <v>259788.52</v>
      </c>
      <c r="E24" s="3"/>
      <c r="F24" s="3">
        <f>SUM(F11:F23)</f>
        <v>277500</v>
      </c>
      <c r="G24" s="3"/>
      <c r="H24" s="3">
        <f>SUM(H11:H23)</f>
        <v>-17711.48</v>
      </c>
      <c r="J24" s="3">
        <f>SUM(J11:J23)</f>
        <v>273702.05</v>
      </c>
    </row>
    <row r="25" spans="1:10" x14ac:dyDescent="0.3">
      <c r="B25" s="2"/>
      <c r="D25" s="2"/>
      <c r="E25" s="2"/>
      <c r="F25" s="2"/>
      <c r="G25" s="2"/>
      <c r="H25" s="2"/>
    </row>
    <row r="26" spans="1:10" s="1" customFormat="1" x14ac:dyDescent="0.3">
      <c r="A26" s="1" t="s">
        <v>14</v>
      </c>
      <c r="B26" s="3"/>
      <c r="D26" s="3"/>
      <c r="E26" s="3"/>
      <c r="F26" s="3"/>
      <c r="G26" s="3"/>
      <c r="H26" s="3"/>
    </row>
    <row r="27" spans="1:10" x14ac:dyDescent="0.3">
      <c r="A27" t="s">
        <v>15</v>
      </c>
      <c r="B27" s="2">
        <v>-4635</v>
      </c>
      <c r="D27" s="2">
        <v>-5000</v>
      </c>
      <c r="E27" s="2"/>
      <c r="F27" s="2">
        <v>0</v>
      </c>
      <c r="G27" s="2"/>
      <c r="H27" s="2">
        <f>D27-F27</f>
        <v>-5000</v>
      </c>
      <c r="J27" s="2">
        <v>0</v>
      </c>
    </row>
    <row r="28" spans="1:10" x14ac:dyDescent="0.3">
      <c r="A28" t="s">
        <v>16</v>
      </c>
      <c r="B28" s="2">
        <v>-1000</v>
      </c>
      <c r="D28" s="2">
        <v>-1065.2</v>
      </c>
      <c r="E28" s="2"/>
      <c r="F28" s="2">
        <v>0</v>
      </c>
      <c r="G28" s="2"/>
      <c r="H28" s="2">
        <f t="shared" ref="H28:H46" si="2">D28-F28</f>
        <v>-1065.2</v>
      </c>
      <c r="J28" s="2">
        <v>-1639</v>
      </c>
    </row>
    <row r="29" spans="1:10" x14ac:dyDescent="0.3">
      <c r="A29" t="s">
        <v>17</v>
      </c>
      <c r="B29" s="2">
        <v>-10000</v>
      </c>
      <c r="D29" s="2">
        <v>-12143.16</v>
      </c>
      <c r="E29" s="2"/>
      <c r="F29" s="2">
        <v>-17000</v>
      </c>
      <c r="G29" s="2"/>
      <c r="H29" s="2">
        <f t="shared" si="2"/>
        <v>4856.84</v>
      </c>
      <c r="J29" s="2">
        <v>-12131</v>
      </c>
    </row>
    <row r="30" spans="1:10" x14ac:dyDescent="0.3">
      <c r="A30" t="s">
        <v>18</v>
      </c>
      <c r="B30" s="2">
        <v>0</v>
      </c>
      <c r="D30" s="2">
        <v>-21884.53</v>
      </c>
      <c r="E30" s="2"/>
      <c r="F30" s="2">
        <v>0</v>
      </c>
      <c r="G30" s="2"/>
      <c r="H30" s="2">
        <f t="shared" si="2"/>
        <v>-21884.53</v>
      </c>
      <c r="J30" s="2">
        <v>0</v>
      </c>
    </row>
    <row r="31" spans="1:10" x14ac:dyDescent="0.3">
      <c r="A31" t="s">
        <v>19</v>
      </c>
      <c r="B31" s="2">
        <v>-10000</v>
      </c>
      <c r="D31" s="2">
        <v>-44314.52</v>
      </c>
      <c r="E31" s="2"/>
      <c r="F31" s="2">
        <v>-30000</v>
      </c>
      <c r="G31" s="2"/>
      <c r="H31" s="2">
        <f t="shared" si="2"/>
        <v>-14314.519999999997</v>
      </c>
      <c r="J31" s="2">
        <v>-28546</v>
      </c>
    </row>
    <row r="32" spans="1:10" x14ac:dyDescent="0.3">
      <c r="A32" t="s">
        <v>20</v>
      </c>
      <c r="B32" s="2">
        <v>0</v>
      </c>
      <c r="D32" s="2">
        <v>-8697</v>
      </c>
      <c r="E32" s="2"/>
      <c r="F32" s="2">
        <v>0</v>
      </c>
      <c r="G32" s="2"/>
      <c r="H32" s="2">
        <f t="shared" si="2"/>
        <v>-8697</v>
      </c>
      <c r="J32" s="2">
        <v>0</v>
      </c>
    </row>
    <row r="33" spans="1:10" x14ac:dyDescent="0.3">
      <c r="A33" t="s">
        <v>21</v>
      </c>
      <c r="B33" s="2">
        <v>-120000</v>
      </c>
      <c r="D33" s="2">
        <v>-98567.75</v>
      </c>
      <c r="E33" s="2"/>
      <c r="F33" s="2">
        <v>-55000</v>
      </c>
      <c r="G33" s="2"/>
      <c r="H33" s="2">
        <f t="shared" si="2"/>
        <v>-43567.75</v>
      </c>
      <c r="J33" s="2">
        <v>-69639</v>
      </c>
    </row>
    <row r="34" spans="1:10" x14ac:dyDescent="0.3">
      <c r="A34" t="s">
        <v>22</v>
      </c>
      <c r="B34" s="2">
        <v>-12000</v>
      </c>
      <c r="D34" s="2">
        <v>-12812.92</v>
      </c>
      <c r="E34" s="2"/>
      <c r="F34" s="2">
        <v>-12000</v>
      </c>
      <c r="G34" s="2"/>
      <c r="H34" s="2">
        <f t="shared" si="2"/>
        <v>-812.92000000000007</v>
      </c>
      <c r="J34" s="2">
        <v>-9744</v>
      </c>
    </row>
    <row r="35" spans="1:10" x14ac:dyDescent="0.3">
      <c r="A35" t="s">
        <v>52</v>
      </c>
      <c r="B35" s="2">
        <v>-60000</v>
      </c>
      <c r="D35" s="2">
        <v>-76324.03</v>
      </c>
      <c r="E35" s="2"/>
      <c r="F35" s="2">
        <v>-110000</v>
      </c>
      <c r="G35" s="2"/>
      <c r="H35" s="2">
        <f t="shared" si="2"/>
        <v>33675.97</v>
      </c>
      <c r="J35" s="2">
        <v>-100996</v>
      </c>
    </row>
    <row r="36" spans="1:10" x14ac:dyDescent="0.3">
      <c r="A36" t="s">
        <v>23</v>
      </c>
      <c r="B36" s="2">
        <v>-5000</v>
      </c>
      <c r="D36" s="2">
        <v>0</v>
      </c>
      <c r="E36" s="2"/>
      <c r="F36" s="2">
        <v>-5000</v>
      </c>
      <c r="G36" s="2"/>
      <c r="H36" s="2">
        <f t="shared" si="2"/>
        <v>5000</v>
      </c>
      <c r="J36" s="2">
        <v>-23884</v>
      </c>
    </row>
    <row r="37" spans="1:10" x14ac:dyDescent="0.3">
      <c r="A37" t="s">
        <v>24</v>
      </c>
      <c r="B37" s="2">
        <v>-3000</v>
      </c>
      <c r="D37" s="2">
        <v>-94.8</v>
      </c>
      <c r="E37" s="2"/>
      <c r="F37" s="2">
        <v>-3000</v>
      </c>
      <c r="G37" s="2"/>
      <c r="H37" s="2">
        <f t="shared" si="2"/>
        <v>2905.2</v>
      </c>
      <c r="J37" s="2">
        <v>-2841</v>
      </c>
    </row>
    <row r="38" spans="1:10" x14ac:dyDescent="0.3">
      <c r="A38" t="s">
        <v>25</v>
      </c>
      <c r="B38" s="2">
        <v>0</v>
      </c>
      <c r="D38" s="2">
        <v>-1167</v>
      </c>
      <c r="E38" s="2"/>
      <c r="F38" s="2">
        <v>0</v>
      </c>
      <c r="G38" s="2"/>
      <c r="H38" s="2">
        <f t="shared" si="2"/>
        <v>-1167</v>
      </c>
      <c r="J38" s="2">
        <v>-199</v>
      </c>
    </row>
    <row r="39" spans="1:10" x14ac:dyDescent="0.3">
      <c r="A39" t="s">
        <v>26</v>
      </c>
      <c r="B39" s="2">
        <v>-1500</v>
      </c>
      <c r="D39" s="2">
        <v>-1496</v>
      </c>
      <c r="E39" s="2"/>
      <c r="F39" s="2">
        <v>0</v>
      </c>
      <c r="G39" s="2"/>
      <c r="H39" s="2">
        <f t="shared" si="2"/>
        <v>-1496</v>
      </c>
      <c r="J39" s="2">
        <v>-768</v>
      </c>
    </row>
    <row r="40" spans="1:10" x14ac:dyDescent="0.3">
      <c r="A40" t="s">
        <v>27</v>
      </c>
      <c r="B40" s="2">
        <v>-8000</v>
      </c>
      <c r="D40" s="2">
        <v>-8160</v>
      </c>
      <c r="E40" s="2"/>
      <c r="F40" s="2">
        <v>-8000</v>
      </c>
      <c r="G40" s="2"/>
      <c r="H40" s="2">
        <f t="shared" si="2"/>
        <v>-160</v>
      </c>
      <c r="J40" s="2">
        <v>-7864</v>
      </c>
    </row>
    <row r="41" spans="1:10" x14ac:dyDescent="0.3">
      <c r="A41" t="s">
        <v>28</v>
      </c>
      <c r="B41" s="2">
        <v>-5000</v>
      </c>
      <c r="D41" s="2">
        <v>-8749.9699999999993</v>
      </c>
      <c r="E41" s="2"/>
      <c r="F41" s="2">
        <v>-2000</v>
      </c>
      <c r="G41" s="2"/>
      <c r="H41" s="2">
        <f t="shared" si="2"/>
        <v>-6749.9699999999993</v>
      </c>
      <c r="J41" s="2">
        <v>-1601</v>
      </c>
    </row>
    <row r="42" spans="1:10" x14ac:dyDescent="0.3">
      <c r="A42" t="s">
        <v>29</v>
      </c>
      <c r="B42" s="2">
        <v>-3700</v>
      </c>
      <c r="D42" s="2">
        <v>-3723</v>
      </c>
      <c r="E42" s="2"/>
      <c r="F42" s="2">
        <v>-8000</v>
      </c>
      <c r="G42" s="2"/>
      <c r="H42" s="2">
        <f t="shared" si="2"/>
        <v>4277</v>
      </c>
      <c r="J42" s="2">
        <v>-9071</v>
      </c>
    </row>
    <row r="43" spans="1:10" x14ac:dyDescent="0.3">
      <c r="A43" t="s">
        <v>30</v>
      </c>
      <c r="B43" s="2">
        <v>0</v>
      </c>
      <c r="D43" s="2">
        <v>-191.1</v>
      </c>
      <c r="E43" s="2"/>
      <c r="F43" s="2">
        <v>0</v>
      </c>
      <c r="G43" s="2"/>
      <c r="H43" s="2">
        <f t="shared" si="2"/>
        <v>-191.1</v>
      </c>
      <c r="J43" s="2">
        <v>0</v>
      </c>
    </row>
    <row r="44" spans="1:10" x14ac:dyDescent="0.3">
      <c r="A44" t="s">
        <v>31</v>
      </c>
      <c r="B44" s="2">
        <v>-13000</v>
      </c>
      <c r="D44" s="2">
        <v>-12605.97</v>
      </c>
      <c r="E44" s="2"/>
      <c r="F44" s="2">
        <v>-10000</v>
      </c>
      <c r="G44" s="2"/>
      <c r="H44" s="2">
        <f t="shared" si="2"/>
        <v>-2605.9699999999993</v>
      </c>
      <c r="J44" s="2">
        <v>-7461</v>
      </c>
    </row>
    <row r="45" spans="1:10" x14ac:dyDescent="0.3">
      <c r="A45" t="s">
        <v>32</v>
      </c>
      <c r="B45" s="2">
        <f>-2500-10000</f>
        <v>-12500</v>
      </c>
      <c r="D45" s="2">
        <v>-1830</v>
      </c>
      <c r="E45" s="2"/>
      <c r="F45" s="2">
        <v>-3000</v>
      </c>
      <c r="G45" s="2"/>
      <c r="H45" s="2">
        <f t="shared" si="2"/>
        <v>1170</v>
      </c>
      <c r="J45" s="2">
        <v>-2565</v>
      </c>
    </row>
    <row r="46" spans="1:10" x14ac:dyDescent="0.3">
      <c r="A46" t="s">
        <v>33</v>
      </c>
      <c r="B46" s="2">
        <v>-1500</v>
      </c>
      <c r="D46" s="2">
        <v>-1263</v>
      </c>
      <c r="E46" s="2"/>
      <c r="F46" s="2">
        <v>-1100</v>
      </c>
      <c r="G46" s="2"/>
      <c r="H46" s="2">
        <f t="shared" si="2"/>
        <v>-163</v>
      </c>
      <c r="J46" s="2">
        <v>-1083</v>
      </c>
    </row>
    <row r="47" spans="1:10" s="1" customFormat="1" x14ac:dyDescent="0.3">
      <c r="A47" s="1" t="s">
        <v>39</v>
      </c>
      <c r="B47" s="3">
        <f>SUM(B27:B46)</f>
        <v>-270835</v>
      </c>
      <c r="D47" s="3">
        <v>-320090.15000000002</v>
      </c>
      <c r="E47" s="3"/>
      <c r="F47" s="3">
        <f>SUM(F27:F46)</f>
        <v>-264100</v>
      </c>
      <c r="G47" s="3"/>
      <c r="H47" s="3">
        <f>SUM(H27:H46)</f>
        <v>-55989.950000000004</v>
      </c>
      <c r="J47" s="3">
        <f>SUM(J27:J46)+1</f>
        <v>-280031</v>
      </c>
    </row>
    <row r="48" spans="1:10" x14ac:dyDescent="0.3">
      <c r="B48" s="2"/>
      <c r="D48" s="2"/>
      <c r="E48" s="2"/>
      <c r="F48" s="2"/>
      <c r="G48" s="2"/>
      <c r="H48" s="2"/>
    </row>
    <row r="49" spans="1:10" s="1" customFormat="1" x14ac:dyDescent="0.3">
      <c r="A49" s="1" t="s">
        <v>34</v>
      </c>
      <c r="B49" s="3">
        <f>B47+B24</f>
        <v>-27335</v>
      </c>
      <c r="D49" s="3">
        <v>-60301.63</v>
      </c>
      <c r="E49" s="3"/>
      <c r="F49" s="3">
        <f>F47+F24</f>
        <v>13400</v>
      </c>
      <c r="G49" s="3"/>
      <c r="H49" s="3">
        <f>H47+H24</f>
        <v>-73701.430000000008</v>
      </c>
      <c r="J49" s="3">
        <f>J47+J24+1</f>
        <v>-6327.9500000000116</v>
      </c>
    </row>
    <row r="50" spans="1:10" x14ac:dyDescent="0.3">
      <c r="B50" s="2"/>
      <c r="D50" s="2"/>
      <c r="E50" s="2"/>
      <c r="F50" s="2"/>
      <c r="G50" s="2"/>
      <c r="H50" s="2"/>
    </row>
    <row r="51" spans="1:10" x14ac:dyDescent="0.3">
      <c r="A51" s="1" t="s">
        <v>35</v>
      </c>
      <c r="B51" s="2"/>
      <c r="C51" s="1"/>
      <c r="D51" s="2"/>
      <c r="E51" s="2"/>
      <c r="F51" s="2"/>
      <c r="G51" s="2"/>
      <c r="H51" s="2"/>
    </row>
    <row r="52" spans="1:10" x14ac:dyDescent="0.3">
      <c r="A52" t="s">
        <v>36</v>
      </c>
      <c r="B52" s="2">
        <v>0</v>
      </c>
      <c r="D52" s="2">
        <v>129</v>
      </c>
      <c r="E52" s="2"/>
      <c r="F52" s="2">
        <v>0</v>
      </c>
      <c r="G52" s="2"/>
      <c r="H52" s="2">
        <f>D52-F52</f>
        <v>129</v>
      </c>
      <c r="J52">
        <v>158</v>
      </c>
    </row>
    <row r="53" spans="1:10" x14ac:dyDescent="0.3">
      <c r="B53" s="2"/>
      <c r="D53" s="2"/>
      <c r="E53" s="2"/>
      <c r="F53" s="2"/>
      <c r="G53" s="2"/>
      <c r="H53" s="2"/>
    </row>
    <row r="54" spans="1:10" s="1" customFormat="1" x14ac:dyDescent="0.3">
      <c r="A54" s="1" t="s">
        <v>38</v>
      </c>
      <c r="B54" s="3">
        <f>B49+B52</f>
        <v>-27335</v>
      </c>
      <c r="D54" s="3">
        <v>-60172.63</v>
      </c>
      <c r="E54" s="3"/>
      <c r="F54" s="3">
        <f>F49+F52</f>
        <v>13400</v>
      </c>
      <c r="G54" s="3"/>
      <c r="H54" s="3">
        <f>H49+H52</f>
        <v>-73572.430000000008</v>
      </c>
      <c r="J54" s="3">
        <f>J49+J52-1</f>
        <v>-6170.9500000000116</v>
      </c>
    </row>
    <row r="55" spans="1:10" x14ac:dyDescent="0.3">
      <c r="B55" s="2"/>
      <c r="D55" s="2"/>
      <c r="E55" s="2"/>
      <c r="F55" s="2"/>
      <c r="G55" s="2"/>
      <c r="H55" s="2"/>
    </row>
    <row r="56" spans="1:10" x14ac:dyDescent="0.3">
      <c r="B56" s="2"/>
      <c r="D56" s="2"/>
      <c r="E56" s="2"/>
      <c r="F56" s="2"/>
      <c r="G56" s="2"/>
      <c r="H56" s="2"/>
    </row>
    <row r="57" spans="1:10" x14ac:dyDescent="0.3">
      <c r="B57" s="2"/>
      <c r="D57" s="2"/>
      <c r="E57" s="2"/>
      <c r="F57" s="2"/>
      <c r="G57" s="2"/>
      <c r="H57" s="2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 -23</vt:lpstr>
      <vt:lpstr>Budsjettdetaljer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Henriksen Grure</dc:creator>
  <cp:lastModifiedBy>Bruker1</cp:lastModifiedBy>
  <dcterms:created xsi:type="dcterms:W3CDTF">2023-02-20T22:07:32Z</dcterms:created>
  <dcterms:modified xsi:type="dcterms:W3CDTF">2023-03-07T15:04:34Z</dcterms:modified>
</cp:coreProperties>
</file>