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1\Desktop\Frank Refsland privat\"/>
    </mc:Choice>
  </mc:AlternateContent>
  <xr:revisionPtr revIDLastSave="0" documentId="8_{7585ADE5-BC94-498A-BF08-B2E30EAB1A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lanserapport_pr 31.12.21" sheetId="1" r:id="rId1"/>
    <sheet name="Resultatregnskap 202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B36" i="1"/>
  <c r="D36" i="1"/>
  <c r="D20" i="1"/>
  <c r="C20" i="1"/>
  <c r="B20" i="1"/>
  <c r="D18" i="1"/>
  <c r="C18" i="1"/>
  <c r="B18" i="1"/>
  <c r="D49" i="2"/>
  <c r="D42" i="2"/>
  <c r="D29" i="2"/>
  <c r="B43" i="2"/>
  <c r="D27" i="2"/>
  <c r="B19" i="2"/>
  <c r="B21" i="2" s="1"/>
  <c r="B45" i="2" s="1"/>
  <c r="D19" i="2"/>
  <c r="D10" i="2"/>
  <c r="D14" i="1"/>
  <c r="C14" i="1" s="1"/>
  <c r="D21" i="2" l="1"/>
  <c r="D45" i="2" s="1"/>
  <c r="D43" i="2"/>
</calcChain>
</file>

<file path=xl/sharedStrings.xml><?xml version="1.0" encoding="utf-8"?>
<sst xmlns="http://schemas.openxmlformats.org/spreadsheetml/2006/main" count="69" uniqueCount="66">
  <si>
    <t>Balanserapport</t>
  </si>
  <si>
    <t>1. Egersund Speidergruppe</t>
  </si>
  <si>
    <t>Gjelder periode 01.01.2021 - 31.12.2021</t>
  </si>
  <si>
    <t>Periode fg år: 01.01.2020 - 31.12.2020</t>
  </si>
  <si>
    <t>Endring</t>
  </si>
  <si>
    <t>EIENDELER</t>
  </si>
  <si>
    <t>Omløpsmidler</t>
  </si>
  <si>
    <t>1460 Innkjøpte varer for videresalg</t>
  </si>
  <si>
    <t>1500 Kundefordringer</t>
  </si>
  <si>
    <t>1920 Bankinnskudd</t>
  </si>
  <si>
    <t>SUM EIENDELER</t>
  </si>
  <si>
    <t>EGENKAPITAL OG GJELD</t>
  </si>
  <si>
    <t>Egenkapital</t>
  </si>
  <si>
    <t>2002 Gave/Tilskudd/EK til nybygg</t>
  </si>
  <si>
    <t>2050 Annen egenkapital</t>
  </si>
  <si>
    <t>Gjeld</t>
  </si>
  <si>
    <t>Kortsiktig gjeld</t>
  </si>
  <si>
    <t>2990 Annen kortsiktig gjeld</t>
  </si>
  <si>
    <t>Sum gjeld</t>
  </si>
  <si>
    <t>SUM EGENKAPITAL OG GJELD</t>
  </si>
  <si>
    <t xml:space="preserve">Sum egenkapital </t>
  </si>
  <si>
    <t>Resultatrapport</t>
  </si>
  <si>
    <t>Driftsinntekter</t>
  </si>
  <si>
    <t>3100 Salgsinntekter, avgiftsfri</t>
  </si>
  <si>
    <t>3123 Grasrotandel Norsk Tipping</t>
  </si>
  <si>
    <t>3126 Pantepenger</t>
  </si>
  <si>
    <t>3205 Inntekter Juleby</t>
  </si>
  <si>
    <t>3211 Andre interne salg</t>
  </si>
  <si>
    <t>3600 Leieinntekt fast eiendom, utenfor avgiftsområdet</t>
  </si>
  <si>
    <t>3940 Egenandeler</t>
  </si>
  <si>
    <t>Driftskostnader</t>
  </si>
  <si>
    <t>6320 Renovasjon, vann, avløp mv.</t>
  </si>
  <si>
    <t>6340 Lys, varme</t>
  </si>
  <si>
    <t>6540 Utstyr</t>
  </si>
  <si>
    <t>6550 Innkjøp til arrangement med inntekt -driftsmaterialer</t>
  </si>
  <si>
    <t>6590 Kostnader til speidermøter/turer</t>
  </si>
  <si>
    <t>6594 Utgifter Juleby</t>
  </si>
  <si>
    <t>6600 Reparasjon og vedlikehold bygninger</t>
  </si>
  <si>
    <t>6620 Reparasjon og vedlikehold utstyr</t>
  </si>
  <si>
    <t>6690 Reparasjon og vedlikehold annet</t>
  </si>
  <si>
    <t>6800 Kontorrekvisita (Res)</t>
  </si>
  <si>
    <t>6810 Datakostnad</t>
  </si>
  <si>
    <t>6860 Kursavgifter</t>
  </si>
  <si>
    <t>6910 Internett</t>
  </si>
  <si>
    <t>7162 Bevertning</t>
  </si>
  <si>
    <t>7400 Kontingent ledere</t>
  </si>
  <si>
    <t>7420 Gaver, fradragsberettigede</t>
  </si>
  <si>
    <t>7500 Forsikringspremier</t>
  </si>
  <si>
    <t>7770 Bank og kortgebyrer</t>
  </si>
  <si>
    <t>Driftsresultat</t>
  </si>
  <si>
    <t>Finansielle poster</t>
  </si>
  <si>
    <t>8051 Renteinntekter bank</t>
  </si>
  <si>
    <t>Overføringer</t>
  </si>
  <si>
    <t>8902 Overføring resultat til egenkapital</t>
  </si>
  <si>
    <t>3202 Kontingent og Frifond fra Norges Speiderforbund</t>
  </si>
  <si>
    <t>3400/3900 Tilskudd og Andre driftsrelaterte inntekter</t>
  </si>
  <si>
    <t>3290 Salgsinntekter diversen (marked Farmen, bålkappe m.v.)</t>
  </si>
  <si>
    <t>Sum Driftsinntekter</t>
  </si>
  <si>
    <t>6593/6596 Kostnader på leir Rjukan og Farmen (2020)</t>
  </si>
  <si>
    <t>Sum Driftskostnader</t>
  </si>
  <si>
    <t>Årsresultat (- = underskudd)</t>
  </si>
  <si>
    <t>Sum Finansielle poster</t>
  </si>
  <si>
    <t>Sum omlløpsmidler</t>
  </si>
  <si>
    <t>1921 Bankinnskudd Sparekonto</t>
  </si>
  <si>
    <t>1923 Bank Nybygg</t>
  </si>
  <si>
    <t>3207/3941 Innbetalt egenandel Leir Rjukan og Farmen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</si>
</sst>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0"/>
      <color rgb="FF006100"/>
      <name val="Trebuchet MS"/>
      <family val="2"/>
    </font>
    <font>
      <sz val="10"/>
      <color rgb="FF9C0006"/>
      <name val="Trebuchet MS"/>
      <family val="2"/>
    </font>
    <font>
      <sz val="10"/>
      <color rgb="FF9C5700"/>
      <name val="Trebuchet MS"/>
      <family val="2"/>
    </font>
    <font>
      <sz val="10"/>
      <color rgb="FF3F3F76"/>
      <name val="Trebuchet MS"/>
      <family val="2"/>
    </font>
    <font>
      <b/>
      <sz val="10"/>
      <color rgb="FF3F3F3F"/>
      <name val="Trebuchet MS"/>
      <family val="2"/>
    </font>
    <font>
      <b/>
      <sz val="10"/>
      <color rgb="FFFA7D00"/>
      <name val="Trebuchet MS"/>
      <family val="2"/>
    </font>
    <font>
      <sz val="10"/>
      <color rgb="FFFA7D00"/>
      <name val="Trebuchet MS"/>
      <family val="2"/>
    </font>
    <font>
      <b/>
      <sz val="10"/>
      <color theme="0"/>
      <name val="Trebuchet MS"/>
      <family val="2"/>
    </font>
    <font>
      <sz val="10"/>
      <color rgb="FFFF0000"/>
      <name val="Trebuchet MS"/>
      <family val="2"/>
    </font>
    <font>
      <i/>
      <sz val="10"/>
      <color rgb="FF7F7F7F"/>
      <name val="Trebuchet MS"/>
      <family val="2"/>
    </font>
    <font>
      <b/>
      <sz val="10"/>
      <color theme="1"/>
      <name val="Trebuchet MS"/>
      <family val="2"/>
    </font>
    <font>
      <sz val="10"/>
      <color theme="0"/>
      <name val="Trebuchet MS"/>
      <family val="2"/>
    </font>
    <font>
      <b/>
      <sz val="12"/>
      <color theme="1"/>
      <name val="Trebuchet M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  <xf numFmtId="0" fontId="16" fillId="0" borderId="0" xfId="0" applyFont="1" applyAlignment="1">
      <alignment horizontal="right"/>
    </xf>
    <xf numFmtId="0" fontId="0" fillId="0" borderId="0" xfId="0" applyFill="1"/>
    <xf numFmtId="0" fontId="16" fillId="0" borderId="0" xfId="0" applyFont="1" applyFill="1"/>
    <xf numFmtId="3" fontId="16" fillId="0" borderId="0" xfId="0" applyNumberFormat="1" applyFont="1" applyFill="1"/>
    <xf numFmtId="3" fontId="0" fillId="0" borderId="0" xfId="0" applyNumberFormat="1" applyFill="1"/>
    <xf numFmtId="0" fontId="18" fillId="0" borderId="0" xfId="0" applyFont="1"/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4" workbookViewId="0">
      <selection activeCell="G28" sqref="G28"/>
    </sheetView>
  </sheetViews>
  <sheetFormatPr baseColWidth="10" defaultRowHeight="14.4" x14ac:dyDescent="0.35"/>
  <cols>
    <col min="1" max="1" width="49.33203125" customWidth="1"/>
  </cols>
  <sheetData>
    <row r="1" spans="1:4" ht="16.2" x14ac:dyDescent="0.35">
      <c r="A1" s="9" t="s">
        <v>0</v>
      </c>
    </row>
    <row r="2" spans="1:4" ht="16.2" x14ac:dyDescent="0.35">
      <c r="A2" s="9" t="s">
        <v>1</v>
      </c>
    </row>
    <row r="3" spans="1:4" x14ac:dyDescent="0.35">
      <c r="A3">
        <v>989206257</v>
      </c>
    </row>
    <row r="5" spans="1:4" x14ac:dyDescent="0.35">
      <c r="A5" t="s">
        <v>2</v>
      </c>
    </row>
    <row r="6" spans="1:4" x14ac:dyDescent="0.35">
      <c r="A6" t="s">
        <v>3</v>
      </c>
    </row>
    <row r="8" spans="1:4" s="2" customFormat="1" x14ac:dyDescent="0.35">
      <c r="B8" s="2">
        <v>2020</v>
      </c>
      <c r="C8" s="4" t="s">
        <v>4</v>
      </c>
      <c r="D8" s="2">
        <v>2021</v>
      </c>
    </row>
    <row r="10" spans="1:4" s="2" customFormat="1" x14ac:dyDescent="0.35">
      <c r="A10" s="2" t="s">
        <v>5</v>
      </c>
    </row>
    <row r="11" spans="1:4" x14ac:dyDescent="0.35">
      <c r="B11" s="1"/>
      <c r="C11" s="1"/>
      <c r="D11" s="1"/>
    </row>
    <row r="12" spans="1:4" s="2" customFormat="1" x14ac:dyDescent="0.35">
      <c r="A12" s="2" t="s">
        <v>6</v>
      </c>
      <c r="B12" s="3"/>
      <c r="C12" s="3"/>
      <c r="D12" s="3"/>
    </row>
    <row r="13" spans="1:4" x14ac:dyDescent="0.35">
      <c r="A13" t="s">
        <v>7</v>
      </c>
      <c r="B13" s="1">
        <v>0</v>
      </c>
      <c r="C13" s="1">
        <v>9635</v>
      </c>
      <c r="D13" s="1">
        <v>9635</v>
      </c>
    </row>
    <row r="14" spans="1:4" x14ac:dyDescent="0.35">
      <c r="A14" t="s">
        <v>8</v>
      </c>
      <c r="B14" s="1">
        <v>34299</v>
      </c>
      <c r="C14" s="1">
        <f>D14-B14</f>
        <v>-26799</v>
      </c>
      <c r="D14" s="1">
        <f>4550+2950</f>
        <v>7500</v>
      </c>
    </row>
    <row r="15" spans="1:4" x14ac:dyDescent="0.35">
      <c r="A15" t="s">
        <v>9</v>
      </c>
      <c r="B15" s="1">
        <v>103548.66</v>
      </c>
      <c r="C15" s="1">
        <v>18837.32</v>
      </c>
      <c r="D15" s="1">
        <v>122385.98</v>
      </c>
    </row>
    <row r="16" spans="1:4" x14ac:dyDescent="0.35">
      <c r="A16" t="s">
        <v>63</v>
      </c>
      <c r="B16" s="1">
        <v>211601.5</v>
      </c>
      <c r="C16" s="1">
        <v>106</v>
      </c>
      <c r="D16" s="1">
        <v>211707.5</v>
      </c>
    </row>
    <row r="17" spans="1:4" x14ac:dyDescent="0.35">
      <c r="A17" t="s">
        <v>64</v>
      </c>
      <c r="B17" s="1">
        <v>0</v>
      </c>
      <c r="C17" s="1">
        <v>100000</v>
      </c>
      <c r="D17" s="1">
        <v>100000</v>
      </c>
    </row>
    <row r="18" spans="1:4" s="2" customFormat="1" ht="18.75" customHeight="1" x14ac:dyDescent="0.35">
      <c r="A18" s="2" t="s">
        <v>62</v>
      </c>
      <c r="B18" s="3">
        <f>SUM(B13:B17)</f>
        <v>349449.16000000003</v>
      </c>
      <c r="C18" s="3">
        <f t="shared" ref="C18:D18" si="0">SUM(C13:C17)</f>
        <v>101779.32</v>
      </c>
      <c r="D18" s="3">
        <f t="shared" si="0"/>
        <v>451228.48</v>
      </c>
    </row>
    <row r="19" spans="1:4" x14ac:dyDescent="0.35">
      <c r="B19" s="1"/>
      <c r="C19" s="1"/>
      <c r="D19" s="1"/>
    </row>
    <row r="20" spans="1:4" s="2" customFormat="1" x14ac:dyDescent="0.35">
      <c r="A20" s="2" t="s">
        <v>10</v>
      </c>
      <c r="B20" s="3">
        <f>B18</f>
        <v>349449.16000000003</v>
      </c>
      <c r="C20" s="3">
        <f t="shared" ref="C20:D20" si="1">C18</f>
        <v>101779.32</v>
      </c>
      <c r="D20" s="3">
        <f t="shared" si="1"/>
        <v>451228.48</v>
      </c>
    </row>
    <row r="21" spans="1:4" x14ac:dyDescent="0.35">
      <c r="B21" s="1"/>
      <c r="C21" s="1"/>
      <c r="D21" s="1"/>
    </row>
    <row r="22" spans="1:4" s="2" customFormat="1" x14ac:dyDescent="0.35">
      <c r="A22" s="2" t="s">
        <v>11</v>
      </c>
      <c r="B22" s="3"/>
      <c r="C22" s="3"/>
      <c r="D22" s="3"/>
    </row>
    <row r="23" spans="1:4" x14ac:dyDescent="0.35">
      <c r="B23" s="1"/>
      <c r="C23" s="1"/>
      <c r="D23" s="1"/>
    </row>
    <row r="24" spans="1:4" x14ac:dyDescent="0.35">
      <c r="A24" t="s">
        <v>12</v>
      </c>
      <c r="B24" s="1"/>
      <c r="C24" s="1"/>
      <c r="D24" s="1"/>
    </row>
    <row r="25" spans="1:4" x14ac:dyDescent="0.35">
      <c r="A25" t="s">
        <v>13</v>
      </c>
      <c r="B25" s="1">
        <v>0</v>
      </c>
      <c r="C25" s="1">
        <v>-100000</v>
      </c>
      <c r="D25" s="1">
        <v>-100000</v>
      </c>
    </row>
    <row r="26" spans="1:4" x14ac:dyDescent="0.35">
      <c r="A26" t="s">
        <v>14</v>
      </c>
      <c r="B26" s="1">
        <v>-333333.95</v>
      </c>
      <c r="C26" s="1">
        <v>6170.81</v>
      </c>
      <c r="D26" s="1">
        <v>-327163.14</v>
      </c>
    </row>
    <row r="27" spans="1:4" x14ac:dyDescent="0.35">
      <c r="B27" s="1"/>
      <c r="C27" s="1"/>
      <c r="D27" s="1"/>
    </row>
    <row r="28" spans="1:4" s="2" customFormat="1" x14ac:dyDescent="0.35">
      <c r="A28" s="2" t="s">
        <v>20</v>
      </c>
      <c r="B28" s="3">
        <v>-333333.95</v>
      </c>
      <c r="C28" s="3">
        <v>-93829.19</v>
      </c>
      <c r="D28" s="3">
        <v>-427163.14</v>
      </c>
    </row>
    <row r="29" spans="1:4" x14ac:dyDescent="0.35">
      <c r="B29" s="1"/>
      <c r="C29" s="1"/>
      <c r="D29" s="1"/>
    </row>
    <row r="30" spans="1:4" s="2" customFormat="1" x14ac:dyDescent="0.35">
      <c r="A30" s="2" t="s">
        <v>15</v>
      </c>
      <c r="B30" s="3"/>
      <c r="C30" s="3"/>
      <c r="D30" s="3"/>
    </row>
    <row r="31" spans="1:4" x14ac:dyDescent="0.35">
      <c r="A31" t="s">
        <v>16</v>
      </c>
      <c r="B31" s="1"/>
      <c r="C31" s="1"/>
      <c r="D31" s="1"/>
    </row>
    <row r="32" spans="1:4" x14ac:dyDescent="0.35">
      <c r="A32" t="s">
        <v>17</v>
      </c>
      <c r="B32" s="1">
        <v>-16115.21</v>
      </c>
      <c r="C32" s="1">
        <v>-7950.13</v>
      </c>
      <c r="D32" s="1">
        <v>-24065.34</v>
      </c>
    </row>
    <row r="33" spans="1:4" x14ac:dyDescent="0.35">
      <c r="B33" s="1"/>
      <c r="C33" s="1"/>
      <c r="D33" s="1"/>
    </row>
    <row r="34" spans="1:4" s="2" customFormat="1" x14ac:dyDescent="0.35">
      <c r="A34" s="2" t="s">
        <v>18</v>
      </c>
      <c r="B34" s="3">
        <v>-16115.21</v>
      </c>
      <c r="C34" s="3">
        <v>-7950.13</v>
      </c>
      <c r="D34" s="3">
        <v>-24065.34</v>
      </c>
    </row>
    <row r="35" spans="1:4" x14ac:dyDescent="0.35">
      <c r="B35" s="1"/>
      <c r="C35" s="1"/>
      <c r="D35" s="1"/>
    </row>
    <row r="36" spans="1:4" s="2" customFormat="1" x14ac:dyDescent="0.35">
      <c r="A36" s="2" t="s">
        <v>19</v>
      </c>
      <c r="B36" s="3">
        <f t="shared" ref="B36:C36" si="2">B28+B34</f>
        <v>-349449.16000000003</v>
      </c>
      <c r="C36" s="3">
        <f t="shared" si="2"/>
        <v>-101779.32</v>
      </c>
      <c r="D36" s="3">
        <f>D28+D34</f>
        <v>-451228.48000000004</v>
      </c>
    </row>
    <row r="37" spans="1:4" x14ac:dyDescent="0.35">
      <c r="B37" s="1"/>
      <c r="C37" s="1"/>
      <c r="D37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3245F-6A72-4BD1-A34C-13A273B6D97C}">
  <dimension ref="A1:E54"/>
  <sheetViews>
    <sheetView workbookViewId="0">
      <selection activeCell="H29" sqref="H29"/>
    </sheetView>
  </sheetViews>
  <sheetFormatPr baseColWidth="10" defaultRowHeight="14.4" x14ac:dyDescent="0.35"/>
  <cols>
    <col min="1" max="1" width="55" customWidth="1"/>
    <col min="4" max="4" width="11.44140625" style="5"/>
  </cols>
  <sheetData>
    <row r="1" spans="1:4" ht="16.2" x14ac:dyDescent="0.35">
      <c r="A1" s="9" t="s">
        <v>21</v>
      </c>
    </row>
    <row r="2" spans="1:4" ht="16.2" x14ac:dyDescent="0.35">
      <c r="A2" s="9" t="s">
        <v>1</v>
      </c>
    </row>
    <row r="3" spans="1:4" x14ac:dyDescent="0.35">
      <c r="A3">
        <v>989206257</v>
      </c>
    </row>
    <row r="5" spans="1:4" x14ac:dyDescent="0.35">
      <c r="A5" t="s">
        <v>2</v>
      </c>
    </row>
    <row r="6" spans="1:4" x14ac:dyDescent="0.35">
      <c r="A6" t="s">
        <v>3</v>
      </c>
    </row>
    <row r="7" spans="1:4" s="2" customFormat="1" x14ac:dyDescent="0.35">
      <c r="B7" s="2">
        <v>2021</v>
      </c>
      <c r="D7" s="6">
        <v>2020</v>
      </c>
    </row>
    <row r="9" spans="1:4" s="2" customFormat="1" x14ac:dyDescent="0.35">
      <c r="A9" s="2" t="s">
        <v>22</v>
      </c>
      <c r="B9" s="3"/>
      <c r="C9" s="3"/>
      <c r="D9" s="7"/>
    </row>
    <row r="10" spans="1:4" x14ac:dyDescent="0.35">
      <c r="A10" t="s">
        <v>23</v>
      </c>
      <c r="B10" s="1">
        <v>27348</v>
      </c>
      <c r="C10" s="1"/>
      <c r="D10" s="8">
        <f>26299+18000</f>
        <v>44299</v>
      </c>
    </row>
    <row r="11" spans="1:4" x14ac:dyDescent="0.35">
      <c r="A11" t="s">
        <v>24</v>
      </c>
      <c r="B11" s="1">
        <v>10433.629999999999</v>
      </c>
      <c r="C11" s="1"/>
      <c r="D11" s="8">
        <v>10753.51</v>
      </c>
    </row>
    <row r="12" spans="1:4" x14ac:dyDescent="0.35">
      <c r="A12" t="s">
        <v>25</v>
      </c>
      <c r="B12" s="1">
        <v>3078</v>
      </c>
      <c r="C12" s="1"/>
      <c r="D12" s="8">
        <v>4119.5</v>
      </c>
    </row>
    <row r="13" spans="1:4" x14ac:dyDescent="0.35">
      <c r="A13" t="s">
        <v>54</v>
      </c>
      <c r="B13" s="1">
        <v>38990.5</v>
      </c>
      <c r="C13" s="1"/>
      <c r="D13" s="8">
        <v>35617.5</v>
      </c>
    </row>
    <row r="14" spans="1:4" x14ac:dyDescent="0.35">
      <c r="A14" t="s">
        <v>26</v>
      </c>
      <c r="B14" s="1">
        <v>30898.92</v>
      </c>
      <c r="C14" s="1"/>
      <c r="D14" s="8">
        <v>0</v>
      </c>
    </row>
    <row r="15" spans="1:4" x14ac:dyDescent="0.35">
      <c r="A15" t="s">
        <v>65</v>
      </c>
      <c r="B15" s="1">
        <v>61000</v>
      </c>
      <c r="C15" s="1"/>
      <c r="D15" s="8">
        <v>41142.5</v>
      </c>
    </row>
    <row r="16" spans="1:4" x14ac:dyDescent="0.35">
      <c r="A16" t="s">
        <v>27</v>
      </c>
      <c r="B16" s="1">
        <v>600</v>
      </c>
      <c r="C16" s="1"/>
      <c r="D16" s="8">
        <v>0</v>
      </c>
    </row>
    <row r="17" spans="1:4" x14ac:dyDescent="0.35">
      <c r="A17" t="s">
        <v>56</v>
      </c>
      <c r="B17" s="1">
        <v>0</v>
      </c>
      <c r="C17" s="1"/>
      <c r="D17" s="8">
        <v>6592.13</v>
      </c>
    </row>
    <row r="18" spans="1:4" x14ac:dyDescent="0.35">
      <c r="A18" t="s">
        <v>28</v>
      </c>
      <c r="B18" s="1">
        <v>1041</v>
      </c>
      <c r="C18" s="1"/>
      <c r="D18" s="8">
        <v>0</v>
      </c>
    </row>
    <row r="19" spans="1:4" x14ac:dyDescent="0.35">
      <c r="A19" t="s">
        <v>55</v>
      </c>
      <c r="B19" s="1">
        <f>17606+70631</f>
        <v>88237</v>
      </c>
      <c r="C19" s="1"/>
      <c r="D19" s="8">
        <f>78581+1041</f>
        <v>79622</v>
      </c>
    </row>
    <row r="20" spans="1:4" x14ac:dyDescent="0.35">
      <c r="A20" t="s">
        <v>29</v>
      </c>
      <c r="B20" s="1">
        <v>12075</v>
      </c>
      <c r="C20" s="1"/>
      <c r="D20" s="8">
        <v>20660.2</v>
      </c>
    </row>
    <row r="21" spans="1:4" s="2" customFormat="1" x14ac:dyDescent="0.35">
      <c r="A21" s="2" t="s">
        <v>57</v>
      </c>
      <c r="B21" s="3">
        <f>SUM(B10:B20)+1</f>
        <v>273703.05</v>
      </c>
      <c r="C21" s="3"/>
      <c r="D21" s="7">
        <f>SUM(D10:D20)+1</f>
        <v>242807.34000000003</v>
      </c>
    </row>
    <row r="22" spans="1:4" x14ac:dyDescent="0.35">
      <c r="B22" s="1"/>
      <c r="C22" s="1"/>
      <c r="D22" s="8"/>
    </row>
    <row r="23" spans="1:4" s="2" customFormat="1" x14ac:dyDescent="0.35">
      <c r="A23" s="2" t="s">
        <v>30</v>
      </c>
      <c r="B23" s="3"/>
      <c r="C23" s="3"/>
      <c r="D23" s="7"/>
    </row>
    <row r="24" spans="1:4" x14ac:dyDescent="0.35">
      <c r="A24" t="s">
        <v>31</v>
      </c>
      <c r="B24" s="1">
        <v>-1638.5</v>
      </c>
      <c r="C24" s="1"/>
      <c r="D24" s="8">
        <v>0</v>
      </c>
    </row>
    <row r="25" spans="1:4" x14ac:dyDescent="0.35">
      <c r="A25" t="s">
        <v>32</v>
      </c>
      <c r="B25" s="1">
        <v>-12131.11</v>
      </c>
      <c r="C25" s="1"/>
      <c r="D25" s="8">
        <v>-5997.45</v>
      </c>
    </row>
    <row r="26" spans="1:4" x14ac:dyDescent="0.35">
      <c r="A26" t="s">
        <v>33</v>
      </c>
      <c r="B26" s="1">
        <v>-28545.84</v>
      </c>
      <c r="C26" s="1"/>
      <c r="D26" s="8">
        <v>-25269.279999999999</v>
      </c>
    </row>
    <row r="27" spans="1:4" x14ac:dyDescent="0.35">
      <c r="A27" t="s">
        <v>34</v>
      </c>
      <c r="B27" s="1">
        <v>0</v>
      </c>
      <c r="C27" s="1"/>
      <c r="D27" s="8">
        <f>-19204.7-6500</f>
        <v>-25704.7</v>
      </c>
    </row>
    <row r="28" spans="1:4" x14ac:dyDescent="0.35">
      <c r="A28" t="s">
        <v>35</v>
      </c>
      <c r="B28" s="1">
        <v>-69638.61</v>
      </c>
      <c r="C28" s="1"/>
      <c r="D28" s="8">
        <v>-54665.15</v>
      </c>
    </row>
    <row r="29" spans="1:4" x14ac:dyDescent="0.35">
      <c r="A29" t="s">
        <v>58</v>
      </c>
      <c r="B29" s="1">
        <v>-100996</v>
      </c>
      <c r="C29" s="1"/>
      <c r="D29" s="8">
        <f>-68075.17-8773</f>
        <v>-76848.17</v>
      </c>
    </row>
    <row r="30" spans="1:4" x14ac:dyDescent="0.35">
      <c r="A30" t="s">
        <v>36</v>
      </c>
      <c r="B30" s="1">
        <v>-9743.9500000000007</v>
      </c>
      <c r="C30" s="1"/>
      <c r="D30" s="8">
        <v>0</v>
      </c>
    </row>
    <row r="31" spans="1:4" x14ac:dyDescent="0.35">
      <c r="A31" t="s">
        <v>37</v>
      </c>
      <c r="B31" s="1">
        <v>-23884.400000000001</v>
      </c>
      <c r="C31" s="1"/>
      <c r="D31" s="8">
        <v>-4044</v>
      </c>
    </row>
    <row r="32" spans="1:4" x14ac:dyDescent="0.35">
      <c r="A32" t="s">
        <v>38</v>
      </c>
      <c r="B32" s="1">
        <v>-2840.6</v>
      </c>
      <c r="C32" s="1"/>
      <c r="D32" s="8">
        <v>0</v>
      </c>
    </row>
    <row r="33" spans="1:5" x14ac:dyDescent="0.35">
      <c r="A33" t="s">
        <v>39</v>
      </c>
      <c r="B33" s="1">
        <v>-199</v>
      </c>
      <c r="C33" s="1"/>
      <c r="D33" s="8">
        <v>-2341.4</v>
      </c>
    </row>
    <row r="34" spans="1:5" x14ac:dyDescent="0.35">
      <c r="A34" t="s">
        <v>40</v>
      </c>
      <c r="B34" s="1">
        <v>-768</v>
      </c>
      <c r="C34" s="1"/>
      <c r="D34" s="8">
        <v>0</v>
      </c>
    </row>
    <row r="35" spans="1:5" x14ac:dyDescent="0.35">
      <c r="A35" t="s">
        <v>41</v>
      </c>
      <c r="B35" s="1">
        <v>-7864</v>
      </c>
      <c r="C35" s="1"/>
      <c r="D35" s="8">
        <v>-7718</v>
      </c>
    </row>
    <row r="36" spans="1:5" x14ac:dyDescent="0.35">
      <c r="A36" t="s">
        <v>42</v>
      </c>
      <c r="B36" s="1">
        <v>-1600.84</v>
      </c>
      <c r="C36" s="1"/>
      <c r="D36" s="8">
        <v>-1400</v>
      </c>
    </row>
    <row r="37" spans="1:5" x14ac:dyDescent="0.35">
      <c r="A37" t="s">
        <v>43</v>
      </c>
      <c r="B37" s="1">
        <v>-9070.75</v>
      </c>
      <c r="C37" s="1"/>
      <c r="D37" s="8">
        <v>-7549.07</v>
      </c>
    </row>
    <row r="38" spans="1:5" x14ac:dyDescent="0.35">
      <c r="A38" t="s">
        <v>44</v>
      </c>
      <c r="B38" s="1">
        <v>0</v>
      </c>
      <c r="C38" s="1"/>
      <c r="D38" s="8">
        <v>-1593.3</v>
      </c>
    </row>
    <row r="39" spans="1:5" x14ac:dyDescent="0.35">
      <c r="A39" t="s">
        <v>45</v>
      </c>
      <c r="B39" s="1">
        <v>-7461</v>
      </c>
      <c r="C39" s="1"/>
      <c r="D39" s="8">
        <v>-2767.5</v>
      </c>
    </row>
    <row r="40" spans="1:5" x14ac:dyDescent="0.35">
      <c r="A40" t="s">
        <v>46</v>
      </c>
      <c r="B40" s="1">
        <v>0</v>
      </c>
      <c r="C40" s="1"/>
      <c r="D40" s="8">
        <v>-3410</v>
      </c>
    </row>
    <row r="41" spans="1:5" x14ac:dyDescent="0.35">
      <c r="A41" t="s">
        <v>47</v>
      </c>
      <c r="B41" s="1">
        <v>-2565</v>
      </c>
      <c r="C41" s="1"/>
      <c r="D41" s="8">
        <v>0</v>
      </c>
    </row>
    <row r="42" spans="1:5" x14ac:dyDescent="0.35">
      <c r="A42" t="s">
        <v>48</v>
      </c>
      <c r="B42" s="1">
        <v>-1083</v>
      </c>
      <c r="C42" s="1"/>
      <c r="D42" s="8">
        <f>-24-741-1</f>
        <v>-766</v>
      </c>
    </row>
    <row r="43" spans="1:5" s="2" customFormat="1" x14ac:dyDescent="0.35">
      <c r="A43" s="2" t="s">
        <v>59</v>
      </c>
      <c r="B43" s="3">
        <f>SUM(B24:B42)</f>
        <v>-280030.59999999998</v>
      </c>
      <c r="C43" s="3"/>
      <c r="D43" s="7">
        <f>SUM(D24:D42)</f>
        <v>-220074.02</v>
      </c>
    </row>
    <row r="44" spans="1:5" x14ac:dyDescent="0.35">
      <c r="B44" s="1"/>
      <c r="C44" s="1"/>
      <c r="D44" s="8"/>
      <c r="E44" s="1"/>
    </row>
    <row r="45" spans="1:5" s="2" customFormat="1" x14ac:dyDescent="0.35">
      <c r="A45" s="2" t="s">
        <v>49</v>
      </c>
      <c r="B45" s="7">
        <f>B21+B43</f>
        <v>-6327.5499999999884</v>
      </c>
      <c r="C45" s="3"/>
      <c r="D45" s="7">
        <f>D21+D43</f>
        <v>22733.320000000036</v>
      </c>
    </row>
    <row r="46" spans="1:5" x14ac:dyDescent="0.35">
      <c r="B46" s="1"/>
      <c r="C46" s="1"/>
      <c r="D46" s="8"/>
    </row>
    <row r="47" spans="1:5" x14ac:dyDescent="0.35">
      <c r="A47" t="s">
        <v>50</v>
      </c>
      <c r="B47" s="1"/>
      <c r="C47" s="1"/>
      <c r="D47" s="8"/>
    </row>
    <row r="48" spans="1:5" x14ac:dyDescent="0.35">
      <c r="A48" t="s">
        <v>51</v>
      </c>
      <c r="B48" s="1">
        <v>158</v>
      </c>
      <c r="C48" s="1"/>
      <c r="D48" s="8">
        <v>162</v>
      </c>
    </row>
    <row r="49" spans="1:4" s="2" customFormat="1" x14ac:dyDescent="0.35">
      <c r="A49" s="2" t="s">
        <v>61</v>
      </c>
      <c r="B49" s="3">
        <v>158</v>
      </c>
      <c r="C49" s="3"/>
      <c r="D49" s="7">
        <f>SUM(D48)</f>
        <v>162</v>
      </c>
    </row>
    <row r="50" spans="1:4" x14ac:dyDescent="0.35">
      <c r="B50" s="1"/>
      <c r="C50" s="1"/>
      <c r="D50" s="8"/>
    </row>
    <row r="51" spans="1:4" s="2" customFormat="1" x14ac:dyDescent="0.35">
      <c r="A51" s="2" t="s">
        <v>60</v>
      </c>
      <c r="B51" s="3">
        <v>-6170.81</v>
      </c>
      <c r="C51" s="3"/>
      <c r="D51" s="7">
        <v>22894.98</v>
      </c>
    </row>
    <row r="52" spans="1:4" x14ac:dyDescent="0.35">
      <c r="B52" s="1"/>
      <c r="C52" s="1"/>
      <c r="D52" s="8"/>
    </row>
    <row r="53" spans="1:4" x14ac:dyDescent="0.35">
      <c r="A53" t="s">
        <v>52</v>
      </c>
      <c r="B53" s="1"/>
      <c r="C53" s="1"/>
      <c r="D53" s="8"/>
    </row>
    <row r="54" spans="1:4" x14ac:dyDescent="0.35">
      <c r="A54" t="s">
        <v>53</v>
      </c>
      <c r="B54" s="1">
        <v>6170.81</v>
      </c>
      <c r="C54" s="1"/>
      <c r="D54" s="8">
        <v>-22894.98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Balanserapport_pr 31.12.21</vt:lpstr>
      <vt:lpstr>Resultatregnskap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Henriksen Grure</dc:creator>
  <cp:lastModifiedBy>Bruker1</cp:lastModifiedBy>
  <dcterms:created xsi:type="dcterms:W3CDTF">2022-02-12T10:37:38Z</dcterms:created>
  <dcterms:modified xsi:type="dcterms:W3CDTF">2022-02-17T09:22:26Z</dcterms:modified>
</cp:coreProperties>
</file>